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VENIO 947470\LICITAÇÃO\"/>
    </mc:Choice>
  </mc:AlternateContent>
  <bookViews>
    <workbookView xWindow="0" yWindow="0" windowWidth="24000" windowHeight="10890"/>
  </bookViews>
  <sheets>
    <sheet name="PO-PLE" sheetId="1" r:id="rId1"/>
    <sheet name="CFF - PLE" sheetId="2" r:id="rId2"/>
  </sheets>
  <calcPr calcId="162913"/>
</workbook>
</file>

<file path=xl/calcChain.xml><?xml version="1.0" encoding="utf-8"?>
<calcChain xmlns="http://schemas.openxmlformats.org/spreadsheetml/2006/main">
  <c r="K44" i="1" l="1"/>
  <c r="S44" i="1" s="1"/>
  <c r="L44" i="1" s="1"/>
  <c r="F44" i="1"/>
  <c r="K43" i="1"/>
  <c r="S43" i="1" s="1"/>
  <c r="L43" i="1" s="1"/>
  <c r="F43" i="1"/>
  <c r="K42" i="1"/>
  <c r="S42" i="1" s="1"/>
  <c r="L42" i="1" s="1"/>
  <c r="F42" i="1"/>
  <c r="K41" i="1"/>
  <c r="S41" i="1" s="1"/>
  <c r="L41" i="1" s="1"/>
  <c r="L40" i="1" s="1"/>
  <c r="F41" i="1"/>
  <c r="K38" i="1"/>
  <c r="S38" i="1" s="1"/>
  <c r="F38" i="1"/>
  <c r="S37" i="1"/>
  <c r="K36" i="1"/>
  <c r="S36" i="1" s="1"/>
  <c r="L36" i="1" s="1"/>
  <c r="F36" i="1"/>
  <c r="S34" i="1"/>
  <c r="K33" i="1"/>
  <c r="S33" i="1" s="1"/>
  <c r="L33" i="1" s="1"/>
  <c r="F33" i="1"/>
  <c r="K31" i="1"/>
  <c r="S31" i="1" s="1"/>
  <c r="F31" i="1"/>
  <c r="S30" i="1"/>
  <c r="K29" i="1"/>
  <c r="S29" i="1" s="1"/>
  <c r="L29" i="1" s="1"/>
  <c r="F29" i="1"/>
  <c r="K27" i="1"/>
  <c r="S28" i="1" s="1"/>
  <c r="F27" i="1"/>
  <c r="S26" i="1"/>
  <c r="K25" i="1"/>
  <c r="S25" i="1" s="1"/>
  <c r="L25" i="1" s="1"/>
  <c r="F25" i="1"/>
  <c r="K23" i="1"/>
  <c r="S23" i="1" s="1"/>
  <c r="F23" i="1"/>
  <c r="S22" i="1"/>
  <c r="K21" i="1"/>
  <c r="S21" i="1" s="1"/>
  <c r="L21" i="1" s="1"/>
  <c r="F21" i="1"/>
  <c r="S19" i="1"/>
  <c r="L19" i="1" s="1"/>
  <c r="K19" i="1"/>
  <c r="S20" i="1" s="1"/>
  <c r="F19" i="1"/>
  <c r="K17" i="1"/>
  <c r="S17" i="1" s="1"/>
  <c r="L17" i="1" s="1"/>
  <c r="F17" i="1"/>
  <c r="K16" i="1"/>
  <c r="S16" i="1" s="1"/>
  <c r="L16" i="1" s="1"/>
  <c r="F16" i="1"/>
  <c r="K15" i="1"/>
  <c r="S15" i="1" s="1"/>
  <c r="L15" i="1" s="1"/>
  <c r="L14" i="1" s="1"/>
  <c r="F15" i="1"/>
  <c r="K13" i="1"/>
  <c r="S13" i="1" s="1"/>
  <c r="L13" i="1" s="1"/>
  <c r="L12" i="1" s="1"/>
  <c r="F13" i="1"/>
  <c r="S10" i="1"/>
  <c r="K9" i="1"/>
  <c r="S11" i="1" s="1"/>
  <c r="F9" i="1"/>
  <c r="S7" i="1"/>
  <c r="S6" i="1"/>
  <c r="K6" i="1"/>
  <c r="S8" i="1" s="1"/>
  <c r="L6" i="1" s="1"/>
  <c r="F6" i="1"/>
  <c r="S4" i="1"/>
  <c r="K3" i="1"/>
  <c r="S5" i="1" s="1"/>
  <c r="F3" i="1"/>
  <c r="S27" i="1" l="1"/>
  <c r="L27" i="1"/>
  <c r="S3" i="1"/>
  <c r="L3" i="1" s="1"/>
  <c r="S9" i="1"/>
  <c r="L9" i="1" s="1"/>
  <c r="S24" i="1"/>
  <c r="L23" i="1" s="1"/>
  <c r="S32" i="1"/>
  <c r="L31" i="1" s="1"/>
  <c r="S39" i="1"/>
  <c r="L38" i="1" s="1"/>
  <c r="L35" i="1" s="1"/>
  <c r="L18" i="1" l="1"/>
  <c r="L2" i="1"/>
  <c r="S45" i="1" l="1"/>
  <c r="S46" i="1" s="1"/>
</calcChain>
</file>

<file path=xl/sharedStrings.xml><?xml version="1.0" encoding="utf-8"?>
<sst xmlns="http://schemas.openxmlformats.org/spreadsheetml/2006/main" count="452" uniqueCount="115">
  <si>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</si>
  <si>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</si>
  <si>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</si>
  <si>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</si>
  <si>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</si>
  <si>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</si>
  <si>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</si>
  <si>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</si>
  <si>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</si>
  <si>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</si>
  <si>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</si>
  <si>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Preço Total (valor calculado)</t>
  </si>
  <si>
    <t>Observação</t>
  </si>
  <si>
    <t>N° Evento</t>
  </si>
  <si>
    <t>Evento</t>
  </si>
  <si>
    <t>N° Frente de Obra</t>
  </si>
  <si>
    <t>Frente de Obra</t>
  </si>
  <si>
    <t>Qtd.</t>
  </si>
  <si>
    <t>Valor</t>
  </si>
  <si>
    <t>Macrosserviço</t>
  </si>
  <si>
    <t>1</t>
  </si>
  <si>
    <t/>
  </si>
  <si>
    <t>ADMINISTRAÇÃO LOCAL DA OBRA</t>
  </si>
  <si>
    <t>Serviço</t>
  </si>
  <si>
    <t>1.1</t>
  </si>
  <si>
    <t>SINAPI</t>
  </si>
  <si>
    <t>90778</t>
  </si>
  <si>
    <t>ENGENHEIRO CIVIL DE OBRA PLENO COM ENCARGOS COMPLEMENTARES</t>
  </si>
  <si>
    <t>H</t>
  </si>
  <si>
    <t>ADMINISTRAÇÃO LOCAL</t>
  </si>
  <si>
    <t>PAVIMENTAÇÃO DE VIAS - (FASE 01)</t>
  </si>
  <si>
    <t>2</t>
  </si>
  <si>
    <t>PAVIMENTAÇÃO DE VIA -  (FASE 02)</t>
  </si>
  <si>
    <t>3</t>
  </si>
  <si>
    <t>PAVIMENTAÇÃO DE VIA -  (FASE 03)</t>
  </si>
  <si>
    <t>1.2</t>
  </si>
  <si>
    <t>93572</t>
  </si>
  <si>
    <t>ENCARREGADO GERAL DE OBRAS COM ENCARGOS COMPLEMENTARES</t>
  </si>
  <si>
    <t>MES</t>
  </si>
  <si>
    <t>1.3</t>
  </si>
  <si>
    <t>94296</t>
  </si>
  <si>
    <t>TOPOGRAFO COM ENCARGOS COMPLEMENTARES</t>
  </si>
  <si>
    <t>SERVIÇOS PRELIMINARES</t>
  </si>
  <si>
    <t>2.1</t>
  </si>
  <si>
    <t>103689</t>
  </si>
  <si>
    <t>FORNECIMENTO E INSTALAÇÃO DE PLACA DE OBRA COM CHAPA GALVANIZADA E ESTRUTURA DE MADEIRA. AF_03/2022_PS</t>
  </si>
  <si>
    <t>M2</t>
  </si>
  <si>
    <t>SERVIÇOS DE TERRAPLENAGEM</t>
  </si>
  <si>
    <t>3.1</t>
  </si>
  <si>
    <t>100577</t>
  </si>
  <si>
    <t>REGULARIZAÇÃO E COMPACTAÇÃO DE SUBLEITO DE SOLO PREDOMINANTEMENTE ARENOSO, PARA OBRAS DE CONSTRUÇÃO DE PAVIMENTOS. AF_09/2024</t>
  </si>
  <si>
    <t>3.2</t>
  </si>
  <si>
    <t>96396</t>
  </si>
  <si>
    <t>CONSTRUÇÃO DE BASE E SUB-BASE PARA PAVIMENTAÇÃO DE BRITA GRADUADA SIMPLES, COM ESPESSURA DE 15 CM - EXCLUSIVE CARGA E TRANSPORTE. AF_09/2024</t>
  </si>
  <si>
    <t>M3</t>
  </si>
  <si>
    <t>3.3</t>
  </si>
  <si>
    <t>95877</t>
  </si>
  <si>
    <t>TRANSPORTE COM CAMINHÃO BASCULANTE DE 18 M³, EM VIA URBANA PAVIMENTADA, DMT ATÉ 30 KM (UNIDADE: M3XKM). AF_07/2020</t>
  </si>
  <si>
    <t>M3XKM</t>
  </si>
  <si>
    <t>4</t>
  </si>
  <si>
    <t>PAVIMENTAÇÃO</t>
  </si>
  <si>
    <t>4.1</t>
  </si>
  <si>
    <t>Outros</t>
  </si>
  <si>
    <t>SICRO-4011352</t>
  </si>
  <si>
    <t>IMPRIMAÇÃO COM EMULSÃO ASFÁLTICA VIA VICINAL BIAS FORTES (DISTRITO DA CHAPADA)</t>
  </si>
  <si>
    <t>4.2</t>
  </si>
  <si>
    <t>Composição</t>
  </si>
  <si>
    <t>001</t>
  </si>
  <si>
    <t>FORNECIMENTO DE EMULSÃO ASFÁLTICA PARA IMPRIMAÇÃO - CM-30 - REF.SICRO COD. 4011351 - CONFORME COMPOSIÇÃO DE COMPARATIVO DE AQUISIÇÃO E TRANSPORTE DE MATERIAL BETUMINOSO</t>
  </si>
  <si>
    <t>4.3</t>
  </si>
  <si>
    <t>SICRO-5914622</t>
  </si>
  <si>
    <t>TRANSPORTE DE MATERIAL BETUMINOSO COM CAMINHÃO TANQUE DISTRIBUIDOR- RODOVIA PAVIMENTADA</t>
  </si>
  <si>
    <t>TXKM</t>
  </si>
  <si>
    <t>4.4</t>
  </si>
  <si>
    <t>SICRO-4011353</t>
  </si>
  <si>
    <t>PINTURA DE LIGAÇÃO</t>
  </si>
  <si>
    <t>4.5</t>
  </si>
  <si>
    <t>002</t>
  </si>
  <si>
    <t>FORNECIMENTO DE  RR1-C - REF.SICRO COD. 4011353 - CONFORME COMPOSIÇÃO DE COMPARATIVO DE AQUISIÇÃO E TRANSPORTE DE MATERIAL BETUMINOSO</t>
  </si>
  <si>
    <t>4.6</t>
  </si>
  <si>
    <t>TRANSPORTE DE MATERIAL BETUMINOSO COM CAMINHÃO TANQUE DISTRIBUIDOR</t>
  </si>
  <si>
    <t>4.7</t>
  </si>
  <si>
    <t>95995</t>
  </si>
  <si>
    <t>EXECUÇÃO DE PAVIMENTO COM APLICAÇÃO DE CONCRETO ASFÁLTICO, CAMADA DE ROLAMENTO - EXCLUSIVE CARGA E TRANSPORTE. AF_11/2019</t>
  </si>
  <si>
    <t>4.8</t>
  </si>
  <si>
    <t>5</t>
  </si>
  <si>
    <t>DRENAGEM</t>
  </si>
  <si>
    <t>5.1</t>
  </si>
  <si>
    <t>94277</t>
  </si>
  <si>
    <t>ASSENTAMENTO DE GUIA (MEIO-FIO) EM TRECHO RETO, CONFECCIONADA EM CONCRETO PRÉ-FABRICADO, DIMENSÕES 80X08X08X25 CM (COMPRIMENTO X BASE INFERIOR X BASE SUPERIOR X ALTURA). AF_01/2024</t>
  </si>
  <si>
    <t>M</t>
  </si>
  <si>
    <t>5.2</t>
  </si>
  <si>
    <t>94283</t>
  </si>
  <si>
    <t>EXECUÇÃO DE SARJETA DE CONCRETO USINADO, MOLDADA  IN LOCO  EM TRECHO RETO, 45 CM BASE X 15 CM ALTURA. AF_01/2024</t>
  </si>
  <si>
    <t>6</t>
  </si>
  <si>
    <t>SINALIZAÇÃO</t>
  </si>
  <si>
    <t>6.1</t>
  </si>
  <si>
    <t>102512</t>
  </si>
  <si>
    <t>PINTURA DE EIXO VIÁRIO SOBRE ASFALTO COM TINTA RETRORREFLETIVA A BASE DE RESINA ACRÍLICA COM MICROESFERAS DE VIDRO, APLICAÇÃO MECÂNICA COM DEMARCADORA AUTOPROPELIDA. AF_05/2021</t>
  </si>
  <si>
    <t>6.2</t>
  </si>
  <si>
    <t>SICRO-5213571</t>
  </si>
  <si>
    <t>PLACA EM AÇO - PELÍCULA I + III - FORNECIMENTO E IMPLANTAÇÃO</t>
  </si>
  <si>
    <t>6.3</t>
  </si>
  <si>
    <t>SICRO-5213863</t>
  </si>
  <si>
    <t>SUPORTE METÁLICO GALVANIZADO PARA PLACA DE ADVERTÊNCIA OU REGULAMENTAÇÃO - LADO OU DIÂMETRO DE 0,60 M - FORNECIMENTO E IMPLANTAÇÃO</t>
  </si>
  <si>
    <t>UN</t>
  </si>
  <si>
    <t>6.4</t>
  </si>
  <si>
    <t>SICRO-5213360</t>
  </si>
  <si>
    <t>TACHA REFLETIVA EM PLÁSTICO INJETADO - BIDIRECIONAL TIPO I - COM UM PINO - FORNECIMENTO E COLOCAÇÃO</t>
  </si>
  <si>
    <t>Total:</t>
  </si>
  <si>
    <t>Valor não utilizado (QCI):</t>
  </si>
  <si>
    <t>N° do Evento</t>
  </si>
  <si>
    <t>Título do Evento</t>
  </si>
  <si>
    <t>N° da Frente de Obra</t>
  </si>
  <si>
    <t>N° do Período de Conclusão do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</si>
</sst>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R\$\ #,##0.00"/>
    <numFmt numFmtId="165" formatCode="#,##0.00%"/>
  </numFmts>
  <fonts count="238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42" fillId="3" borderId="1" xfId="0" applyNumberFormat="1" applyFont="1" applyFill="1" applyBorder="1" applyAlignment="1">
      <alignment horizontal="center" vertical="center" wrapText="1"/>
    </xf>
    <xf numFmtId="164" fontId="42" fillId="3" borderId="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165" fontId="47" fillId="0" borderId="0" xfId="0" applyNumberFormat="1" applyFont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 wrapText="1"/>
    </xf>
    <xf numFmtId="4" fontId="50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0" fontId="52" fillId="3" borderId="1" xfId="0" applyNumberFormat="1" applyFont="1" applyFill="1" applyBorder="1" applyAlignment="1">
      <alignment horizontal="center" vertical="center" wrapText="1"/>
    </xf>
    <xf numFmtId="164" fontId="52" fillId="3" borderId="1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" fontId="54" fillId="0" borderId="0" xfId="0" applyNumberFormat="1" applyFont="1" applyAlignment="1">
      <alignment horizontal="center" vertical="center"/>
    </xf>
    <xf numFmtId="16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horizontal="center" vertical="center"/>
    </xf>
    <xf numFmtId="165" fontId="57" fillId="0" borderId="0" xfId="0" applyNumberFormat="1" applyFont="1" applyAlignment="1">
      <alignment horizontal="center" vertical="center"/>
    </xf>
    <xf numFmtId="164" fontId="58" fillId="0" borderId="0" xfId="0" applyNumberFormat="1" applyFont="1" applyAlignment="1">
      <alignment horizontal="center" vertical="center"/>
    </xf>
    <xf numFmtId="164" fontId="59" fillId="0" borderId="0" xfId="0" applyNumberFormat="1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4" fontId="63" fillId="0" borderId="0" xfId="0" applyNumberFormat="1" applyFont="1" applyAlignment="1">
      <alignment horizontal="center" vertical="center"/>
    </xf>
    <xf numFmtId="164" fontId="64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>
      <alignment horizontal="center" vertical="center"/>
    </xf>
    <xf numFmtId="164" fontId="67" fillId="0" borderId="0" xfId="0" applyNumberFormat="1" applyFont="1" applyAlignment="1">
      <alignment horizontal="center" vertical="center"/>
    </xf>
    <xf numFmtId="164" fontId="68" fillId="0" borderId="0" xfId="0" applyNumberFormat="1" applyFont="1" applyAlignment="1">
      <alignment horizontal="center" vertical="center" wrapText="1"/>
    </xf>
    <xf numFmtId="4" fontId="69" fillId="0" borderId="0" xfId="0" applyNumberFormat="1" applyFont="1" applyAlignment="1">
      <alignment horizontal="center" vertical="center"/>
    </xf>
    <xf numFmtId="164" fontId="7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4" fontId="72" fillId="0" borderId="0" xfId="0" applyNumberFormat="1" applyFont="1" applyAlignment="1">
      <alignment horizontal="center" vertical="center"/>
    </xf>
    <xf numFmtId="164" fontId="73" fillId="0" borderId="0" xfId="0" applyNumberFormat="1" applyFont="1" applyAlignment="1">
      <alignment horizontal="center" vertical="center"/>
    </xf>
    <xf numFmtId="164" fontId="74" fillId="0" borderId="0" xfId="0" applyNumberFormat="1" applyFont="1" applyAlignment="1">
      <alignment horizontal="center" vertical="center"/>
    </xf>
    <xf numFmtId="165" fontId="75" fillId="0" borderId="0" xfId="0" applyNumberFormat="1" applyFont="1" applyAlignment="1">
      <alignment horizontal="center" vertical="center"/>
    </xf>
    <xf numFmtId="164" fontId="76" fillId="0" borderId="0" xfId="0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4" fontId="78" fillId="0" borderId="0" xfId="0" applyNumberFormat="1" applyFont="1" applyAlignment="1">
      <alignment horizontal="center" vertical="center"/>
    </xf>
    <xf numFmtId="164" fontId="79" fillId="0" borderId="0" xfId="0" applyNumberFormat="1" applyFont="1" applyAlignment="1">
      <alignment horizontal="center" vertical="center"/>
    </xf>
    <xf numFmtId="0" fontId="80" fillId="3" borderId="1" xfId="0" applyNumberFormat="1" applyFont="1" applyFill="1" applyBorder="1" applyAlignment="1">
      <alignment horizontal="center" vertical="center" wrapText="1"/>
    </xf>
    <xf numFmtId="164" fontId="80" fillId="3" borderId="1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" fontId="88" fillId="0" borderId="0" xfId="0" applyNumberFormat="1" applyFont="1" applyAlignment="1">
      <alignment horizontal="center" vertical="center"/>
    </xf>
    <xf numFmtId="164" fontId="89" fillId="0" borderId="0" xfId="0" applyNumberFormat="1" applyFont="1" applyAlignment="1">
      <alignment horizontal="center" vertical="center"/>
    </xf>
    <xf numFmtId="4" fontId="90" fillId="0" borderId="0" xfId="0" applyNumberFormat="1" applyFont="1" applyAlignment="1">
      <alignment horizontal="center" vertical="center"/>
    </xf>
    <xf numFmtId="164" fontId="91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4" fontId="99" fillId="0" borderId="0" xfId="0" applyNumberFormat="1" applyFont="1" applyAlignment="1">
      <alignment horizontal="center" vertical="center"/>
    </xf>
    <xf numFmtId="164" fontId="100" fillId="0" borderId="0" xfId="0" applyNumberFormat="1" applyFont="1" applyAlignment="1">
      <alignment horizontal="center" vertical="center"/>
    </xf>
    <xf numFmtId="4" fontId="101" fillId="0" borderId="0" xfId="0" applyNumberFormat="1" applyFont="1" applyAlignment="1">
      <alignment horizontal="center" vertical="center"/>
    </xf>
    <xf numFmtId="164" fontId="102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4" fontId="110" fillId="0" borderId="0" xfId="0" applyNumberFormat="1" applyFont="1" applyAlignment="1">
      <alignment horizontal="center" vertical="center"/>
    </xf>
    <xf numFmtId="164" fontId="111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horizontal="center" vertical="center"/>
    </xf>
    <xf numFmtId="164" fontId="113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 wrapText="1"/>
    </xf>
    <xf numFmtId="4" fontId="121" fillId="0" borderId="0" xfId="0" applyNumberFormat="1" applyFont="1" applyAlignment="1">
      <alignment horizontal="center" vertical="center"/>
    </xf>
    <xf numFmtId="164" fontId="122" fillId="0" borderId="0" xfId="0" applyNumberFormat="1" applyFont="1" applyAlignment="1">
      <alignment horizontal="center" vertical="center"/>
    </xf>
    <xf numFmtId="4" fontId="123" fillId="0" borderId="0" xfId="0" applyNumberFormat="1" applyFont="1" applyAlignment="1">
      <alignment horizontal="center" vertical="center"/>
    </xf>
    <xf numFmtId="164" fontId="124" fillId="0" borderId="0" xfId="0" applyNumberFormat="1" applyFont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4" fontId="132" fillId="0" borderId="0" xfId="0" applyNumberFormat="1" applyFont="1" applyAlignment="1">
      <alignment horizontal="center" vertical="center"/>
    </xf>
    <xf numFmtId="164" fontId="133" fillId="0" borderId="0" xfId="0" applyNumberFormat="1" applyFont="1" applyAlignment="1">
      <alignment horizontal="center" vertical="center"/>
    </xf>
    <xf numFmtId="4" fontId="134" fillId="0" borderId="0" xfId="0" applyNumberFormat="1" applyFont="1" applyAlignment="1">
      <alignment horizontal="center" vertical="center"/>
    </xf>
    <xf numFmtId="164" fontId="135" fillId="0" borderId="0" xfId="0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 wrapText="1"/>
    </xf>
    <xf numFmtId="4" fontId="143" fillId="0" borderId="0" xfId="0" applyNumberFormat="1" applyFont="1" applyAlignment="1">
      <alignment horizontal="center" vertical="center"/>
    </xf>
    <xf numFmtId="164" fontId="144" fillId="0" borderId="0" xfId="0" applyNumberFormat="1" applyFont="1" applyAlignment="1">
      <alignment horizontal="center" vertical="center"/>
    </xf>
    <xf numFmtId="4" fontId="145" fillId="0" borderId="0" xfId="0" applyNumberFormat="1" applyFont="1" applyAlignment="1">
      <alignment horizontal="center" vertical="center"/>
    </xf>
    <xf numFmtId="164" fontId="146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4" fontId="154" fillId="0" borderId="0" xfId="0" applyNumberFormat="1" applyFont="1" applyAlignment="1">
      <alignment horizontal="center" vertical="center"/>
    </xf>
    <xf numFmtId="164" fontId="155" fillId="0" borderId="0" xfId="0" applyNumberFormat="1" applyFont="1" applyAlignment="1">
      <alignment horizontal="center" vertical="center"/>
    </xf>
    <xf numFmtId="4" fontId="156" fillId="0" borderId="0" xfId="0" applyNumberFormat="1" applyFont="1" applyAlignment="1">
      <alignment horizontal="center" vertical="center"/>
    </xf>
    <xf numFmtId="164" fontId="157" fillId="0" borderId="0" xfId="0" applyNumberFormat="1" applyFont="1" applyAlignment="1">
      <alignment horizontal="center" vertical="center"/>
    </xf>
    <xf numFmtId="0" fontId="158" fillId="0" borderId="0" xfId="0" applyFont="1" applyAlignment="1">
      <alignment horizontal="center" vertical="center" wrapText="1"/>
    </xf>
    <xf numFmtId="4" fontId="165" fillId="0" borderId="0" xfId="0" applyNumberFormat="1" applyFont="1" applyAlignment="1">
      <alignment horizontal="center" vertical="center"/>
    </xf>
    <xf numFmtId="164" fontId="166" fillId="0" borderId="0" xfId="0" applyNumberFormat="1" applyFont="1" applyAlignment="1">
      <alignment horizontal="center" vertical="center"/>
    </xf>
    <xf numFmtId="4" fontId="167" fillId="0" borderId="0" xfId="0" applyNumberFormat="1" applyFont="1" applyAlignment="1">
      <alignment horizontal="center" vertical="center"/>
    </xf>
    <xf numFmtId="164" fontId="168" fillId="0" borderId="0" xfId="0" applyNumberFormat="1" applyFont="1" applyAlignment="1">
      <alignment horizontal="center" vertical="center"/>
    </xf>
    <xf numFmtId="0" fontId="169" fillId="3" borderId="1" xfId="0" applyNumberFormat="1" applyFont="1" applyFill="1" applyBorder="1" applyAlignment="1">
      <alignment horizontal="center" vertical="center" wrapText="1"/>
    </xf>
    <xf numFmtId="164" fontId="169" fillId="3" borderId="1" xfId="0" applyNumberFormat="1" applyFont="1" applyFill="1" applyBorder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4" fontId="177" fillId="0" borderId="0" xfId="0" applyNumberFormat="1" applyFont="1" applyAlignment="1">
      <alignment horizontal="center" vertical="center"/>
    </xf>
    <xf numFmtId="164" fontId="178" fillId="0" borderId="0" xfId="0" applyNumberFormat="1" applyFont="1" applyAlignment="1">
      <alignment horizontal="center" vertical="center"/>
    </xf>
    <xf numFmtId="4" fontId="179" fillId="0" borderId="0" xfId="0" applyNumberFormat="1" applyFont="1" applyAlignment="1">
      <alignment horizontal="center" vertical="center"/>
    </xf>
    <xf numFmtId="164" fontId="180" fillId="0" borderId="0" xfId="0" applyNumberFormat="1" applyFont="1" applyAlignment="1">
      <alignment horizontal="center" vertical="center"/>
    </xf>
    <xf numFmtId="0" fontId="181" fillId="0" borderId="0" xfId="0" applyFont="1" applyAlignment="1">
      <alignment horizontal="center" vertical="center" wrapText="1"/>
    </xf>
    <xf numFmtId="4" fontId="188" fillId="0" borderId="0" xfId="0" applyNumberFormat="1" applyFont="1" applyAlignment="1">
      <alignment horizontal="center" vertical="center"/>
    </xf>
    <xf numFmtId="164" fontId="189" fillId="0" borderId="0" xfId="0" applyNumberFormat="1" applyFont="1" applyAlignment="1">
      <alignment horizontal="center" vertical="center"/>
    </xf>
    <xf numFmtId="4" fontId="190" fillId="0" borderId="0" xfId="0" applyNumberFormat="1" applyFont="1" applyAlignment="1">
      <alignment horizontal="center" vertical="center"/>
    </xf>
    <xf numFmtId="164" fontId="191" fillId="0" borderId="0" xfId="0" applyNumberFormat="1" applyFont="1" applyAlignment="1">
      <alignment horizontal="center" vertical="center"/>
    </xf>
    <xf numFmtId="0" fontId="192" fillId="3" borderId="1" xfId="0" applyNumberFormat="1" applyFont="1" applyFill="1" applyBorder="1" applyAlignment="1">
      <alignment horizontal="center" vertical="center" wrapText="1"/>
    </xf>
    <xf numFmtId="164" fontId="192" fillId="3" borderId="1" xfId="0" applyNumberFormat="1" applyFont="1" applyFill="1" applyBorder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4" fontId="194" fillId="0" borderId="0" xfId="0" applyNumberFormat="1" applyFont="1" applyAlignment="1">
      <alignment horizontal="center" vertical="center"/>
    </xf>
    <xf numFmtId="164" fontId="195" fillId="0" borderId="0" xfId="0" applyNumberFormat="1" applyFont="1" applyAlignment="1">
      <alignment horizontal="center" vertical="center"/>
    </xf>
    <xf numFmtId="164" fontId="196" fillId="0" borderId="0" xfId="0" applyNumberFormat="1" applyFont="1" applyAlignment="1">
      <alignment horizontal="center" vertical="center"/>
    </xf>
    <xf numFmtId="165" fontId="197" fillId="0" borderId="0" xfId="0" applyNumberFormat="1" applyFont="1" applyAlignment="1">
      <alignment horizontal="center" vertical="center"/>
    </xf>
    <xf numFmtId="164" fontId="198" fillId="0" borderId="0" xfId="0" applyNumberFormat="1" applyFont="1" applyAlignment="1">
      <alignment horizontal="center" vertical="center"/>
    </xf>
    <xf numFmtId="164" fontId="199" fillId="0" borderId="0" xfId="0" applyNumberFormat="1" applyFont="1" applyAlignment="1">
      <alignment horizontal="center" vertical="center" wrapText="1"/>
    </xf>
    <xf numFmtId="4" fontId="200" fillId="0" borderId="0" xfId="0" applyNumberFormat="1" applyFont="1" applyAlignment="1">
      <alignment horizontal="center" vertical="center"/>
    </xf>
    <xf numFmtId="164" fontId="201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 wrapText="1"/>
    </xf>
    <xf numFmtId="4" fontId="203" fillId="0" borderId="0" xfId="0" applyNumberFormat="1" applyFont="1" applyAlignment="1">
      <alignment horizontal="center" vertical="center"/>
    </xf>
    <xf numFmtId="164" fontId="204" fillId="0" borderId="0" xfId="0" applyNumberFormat="1" applyFont="1" applyAlignment="1">
      <alignment horizontal="center" vertical="center"/>
    </xf>
    <xf numFmtId="164" fontId="205" fillId="0" borderId="0" xfId="0" applyNumberFormat="1" applyFont="1" applyAlignment="1">
      <alignment horizontal="center" vertical="center"/>
    </xf>
    <xf numFmtId="165" fontId="206" fillId="0" borderId="0" xfId="0" applyNumberFormat="1" applyFont="1" applyAlignment="1">
      <alignment horizontal="center" vertical="center"/>
    </xf>
    <xf numFmtId="164" fontId="207" fillId="0" borderId="0" xfId="0" applyNumberFormat="1" applyFont="1" applyAlignment="1">
      <alignment horizontal="center" vertical="center"/>
    </xf>
    <xf numFmtId="164" fontId="208" fillId="0" borderId="0" xfId="0" applyNumberFormat="1" applyFont="1" applyAlignment="1">
      <alignment horizontal="center" vertical="center" wrapText="1"/>
    </xf>
    <xf numFmtId="4" fontId="209" fillId="0" borderId="0" xfId="0" applyNumberFormat="1" applyFont="1" applyAlignment="1">
      <alignment horizontal="center" vertical="center"/>
    </xf>
    <xf numFmtId="164" fontId="210" fillId="0" borderId="0" xfId="0" applyNumberFormat="1" applyFont="1" applyAlignment="1">
      <alignment horizontal="center" vertical="center"/>
    </xf>
    <xf numFmtId="0" fontId="211" fillId="0" borderId="0" xfId="0" applyFont="1" applyAlignment="1">
      <alignment horizontal="center" vertical="center" wrapText="1"/>
    </xf>
    <xf numFmtId="4" fontId="212" fillId="0" borderId="0" xfId="0" applyNumberFormat="1" applyFont="1" applyAlignment="1">
      <alignment horizontal="center" vertical="center"/>
    </xf>
    <xf numFmtId="164" fontId="213" fillId="0" borderId="0" xfId="0" applyNumberFormat="1" applyFont="1" applyAlignment="1">
      <alignment horizontal="center" vertical="center"/>
    </xf>
    <xf numFmtId="164" fontId="214" fillId="0" borderId="0" xfId="0" applyNumberFormat="1" applyFont="1" applyAlignment="1">
      <alignment horizontal="center" vertical="center"/>
    </xf>
    <xf numFmtId="165" fontId="215" fillId="0" borderId="0" xfId="0" applyNumberFormat="1" applyFont="1" applyAlignment="1">
      <alignment horizontal="center" vertical="center"/>
    </xf>
    <xf numFmtId="164" fontId="216" fillId="0" borderId="0" xfId="0" applyNumberFormat="1" applyFont="1" applyAlignment="1">
      <alignment horizontal="center" vertical="center"/>
    </xf>
    <xf numFmtId="164" fontId="217" fillId="0" borderId="0" xfId="0" applyNumberFormat="1" applyFont="1" applyAlignment="1">
      <alignment horizontal="center" vertical="center" wrapText="1"/>
    </xf>
    <xf numFmtId="4" fontId="218" fillId="0" borderId="0" xfId="0" applyNumberFormat="1" applyFont="1" applyAlignment="1">
      <alignment horizontal="center" vertical="center"/>
    </xf>
    <xf numFmtId="164" fontId="219" fillId="0" borderId="0" xfId="0" applyNumberFormat="1" applyFont="1" applyAlignment="1">
      <alignment horizontal="center" vertical="center"/>
    </xf>
    <xf numFmtId="0" fontId="220" fillId="0" borderId="0" xfId="0" applyFont="1" applyAlignment="1">
      <alignment horizontal="center" vertical="center" wrapText="1"/>
    </xf>
    <xf numFmtId="4" fontId="221" fillId="0" borderId="0" xfId="0" applyNumberFormat="1" applyFont="1" applyAlignment="1">
      <alignment horizontal="center" vertical="center"/>
    </xf>
    <xf numFmtId="164" fontId="222" fillId="0" borderId="0" xfId="0" applyNumberFormat="1" applyFont="1" applyAlignment="1">
      <alignment horizontal="center" vertical="center"/>
    </xf>
    <xf numFmtId="164" fontId="223" fillId="0" borderId="0" xfId="0" applyNumberFormat="1" applyFont="1" applyAlignment="1">
      <alignment horizontal="center" vertical="center"/>
    </xf>
    <xf numFmtId="165" fontId="224" fillId="0" borderId="0" xfId="0" applyNumberFormat="1" applyFont="1" applyAlignment="1">
      <alignment horizontal="center" vertical="center"/>
    </xf>
    <xf numFmtId="164" fontId="225" fillId="0" borderId="0" xfId="0" applyNumberFormat="1" applyFont="1" applyAlignment="1">
      <alignment horizontal="center" vertical="center"/>
    </xf>
    <xf numFmtId="164" fontId="226" fillId="0" borderId="0" xfId="0" applyNumberFormat="1" applyFont="1" applyAlignment="1">
      <alignment horizontal="center" vertical="center" wrapText="1"/>
    </xf>
    <xf numFmtId="4" fontId="227" fillId="0" borderId="0" xfId="0" applyNumberFormat="1" applyFont="1" applyAlignment="1">
      <alignment horizontal="center" vertical="center"/>
    </xf>
    <xf numFmtId="164" fontId="228" fillId="0" borderId="0" xfId="0" applyNumberFormat="1" applyFont="1" applyAlignment="1">
      <alignment horizontal="center" vertical="center"/>
    </xf>
    <xf numFmtId="0" fontId="229" fillId="3" borderId="1" xfId="0" applyNumberFormat="1" applyFont="1" applyFill="1" applyBorder="1" applyAlignment="1">
      <alignment horizontal="center" vertical="center" wrapText="1"/>
    </xf>
    <xf numFmtId="164" fontId="229" fillId="3" borderId="1" xfId="0" applyNumberFormat="1" applyFont="1" applyFill="1" applyBorder="1" applyAlignment="1">
      <alignment horizontal="center" vertical="center"/>
    </xf>
    <xf numFmtId="0" fontId="230" fillId="3" borderId="1" xfId="0" applyNumberFormat="1" applyFont="1" applyFill="1" applyBorder="1" applyAlignment="1">
      <alignment horizontal="center" vertical="center" wrapText="1"/>
    </xf>
    <xf numFmtId="164" fontId="230" fillId="3" borderId="1" xfId="0" applyNumberFormat="1" applyFont="1" applyFill="1" applyBorder="1" applyAlignment="1">
      <alignment horizontal="center" vertical="center"/>
    </xf>
    <xf numFmtId="0" fontId="231" fillId="2" borderId="0" xfId="0" applyFont="1" applyFill="1" applyAlignment="1">
      <alignment horizontal="center"/>
    </xf>
    <xf numFmtId="0" fontId="232" fillId="0" borderId="0" xfId="0" applyFont="1" applyAlignment="1">
      <alignment horizontal="center" vertical="center" wrapText="1"/>
    </xf>
    <xf numFmtId="0" fontId="233" fillId="0" borderId="0" xfId="0" applyFont="1" applyAlignment="1">
      <alignment horizontal="center" vertical="center" wrapText="1"/>
    </xf>
    <xf numFmtId="0" fontId="234" fillId="0" borderId="0" xfId="0" applyFont="1" applyAlignment="1">
      <alignment horizontal="center" vertical="center" wrapText="1"/>
    </xf>
    <xf numFmtId="0" fontId="235" fillId="0" borderId="0" xfId="0" applyFont="1" applyAlignment="1">
      <alignment horizontal="center" vertical="center" wrapText="1"/>
    </xf>
    <xf numFmtId="0" fontId="236" fillId="0" borderId="0" xfId="0" applyFont="1" applyAlignment="1">
      <alignment horizontal="center" vertical="center" wrapText="1"/>
    </xf>
    <xf numFmtId="0" fontId="23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" fontId="82" fillId="0" borderId="0" xfId="0" applyNumberFormat="1" applyFont="1" applyAlignment="1">
      <alignment horizontal="center" vertical="center"/>
    </xf>
    <xf numFmtId="164" fontId="83" fillId="0" borderId="0" xfId="0" applyNumberFormat="1" applyFont="1" applyAlignment="1">
      <alignment horizontal="center" vertical="center"/>
    </xf>
    <xf numFmtId="164" fontId="84" fillId="0" borderId="0" xfId="0" applyNumberFormat="1" applyFont="1" applyAlignment="1">
      <alignment horizontal="center" vertical="center"/>
    </xf>
    <xf numFmtId="165" fontId="85" fillId="0" borderId="0" xfId="0" applyNumberFormat="1" applyFont="1" applyAlignment="1">
      <alignment horizontal="center" vertical="center"/>
    </xf>
    <xf numFmtId="164" fontId="86" fillId="0" borderId="0" xfId="0" applyNumberFormat="1" applyFont="1" applyAlignment="1">
      <alignment horizontal="center" vertical="center"/>
    </xf>
    <xf numFmtId="164" fontId="87" fillId="0" borderId="0" xfId="0" applyNumberFormat="1" applyFont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4" fontId="93" fillId="0" borderId="0" xfId="0" applyNumberFormat="1" applyFont="1" applyAlignment="1">
      <alignment horizontal="center" vertical="center"/>
    </xf>
    <xf numFmtId="164" fontId="94" fillId="0" borderId="0" xfId="0" applyNumberFormat="1" applyFont="1" applyAlignment="1">
      <alignment horizontal="center" vertical="center"/>
    </xf>
    <xf numFmtId="164" fontId="95" fillId="0" borderId="0" xfId="0" applyNumberFormat="1" applyFont="1" applyAlignment="1">
      <alignment horizontal="center" vertical="center"/>
    </xf>
    <xf numFmtId="165" fontId="96" fillId="0" borderId="0" xfId="0" applyNumberFormat="1" applyFont="1" applyAlignment="1">
      <alignment horizontal="center" vertical="center"/>
    </xf>
    <xf numFmtId="164" fontId="97" fillId="0" borderId="0" xfId="0" applyNumberFormat="1" applyFont="1" applyAlignment="1">
      <alignment horizontal="center" vertical="center"/>
    </xf>
    <xf numFmtId="164" fontId="98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4" fontId="104" fillId="0" borderId="0" xfId="0" applyNumberFormat="1" applyFont="1" applyAlignment="1">
      <alignment horizontal="center" vertical="center"/>
    </xf>
    <xf numFmtId="164" fontId="105" fillId="0" borderId="0" xfId="0" applyNumberFormat="1" applyFont="1" applyAlignment="1">
      <alignment horizontal="center" vertical="center"/>
    </xf>
    <xf numFmtId="164" fontId="106" fillId="0" borderId="0" xfId="0" applyNumberFormat="1" applyFont="1" applyAlignment="1">
      <alignment horizontal="center" vertical="center"/>
    </xf>
    <xf numFmtId="165" fontId="107" fillId="0" borderId="0" xfId="0" applyNumberFormat="1" applyFont="1" applyAlignment="1">
      <alignment horizontal="center" vertical="center"/>
    </xf>
    <xf numFmtId="164" fontId="108" fillId="0" borderId="0" xfId="0" applyNumberFormat="1" applyFont="1" applyAlignment="1">
      <alignment horizontal="center" vertical="center"/>
    </xf>
    <xf numFmtId="164" fontId="109" fillId="0" borderId="0" xfId="0" applyNumberFormat="1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4" fontId="115" fillId="0" borderId="0" xfId="0" applyNumberFormat="1" applyFont="1" applyAlignment="1">
      <alignment horizontal="center" vertical="center"/>
    </xf>
    <xf numFmtId="164" fontId="116" fillId="0" borderId="0" xfId="0" applyNumberFormat="1" applyFont="1" applyAlignment="1">
      <alignment horizontal="center" vertical="center"/>
    </xf>
    <xf numFmtId="164" fontId="117" fillId="0" borderId="0" xfId="0" applyNumberFormat="1" applyFont="1" applyAlignment="1">
      <alignment horizontal="center" vertical="center"/>
    </xf>
    <xf numFmtId="165" fontId="118" fillId="0" borderId="0" xfId="0" applyNumberFormat="1" applyFont="1" applyAlignment="1">
      <alignment horizontal="center" vertical="center"/>
    </xf>
    <xf numFmtId="164" fontId="119" fillId="0" borderId="0" xfId="0" applyNumberFormat="1" applyFont="1" applyAlignment="1">
      <alignment horizontal="center" vertical="center"/>
    </xf>
    <xf numFmtId="164" fontId="120" fillId="0" borderId="0" xfId="0" applyNumberFormat="1" applyFont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4" fontId="126" fillId="0" borderId="0" xfId="0" applyNumberFormat="1" applyFont="1" applyAlignment="1">
      <alignment horizontal="center" vertical="center"/>
    </xf>
    <xf numFmtId="164" fontId="127" fillId="0" borderId="0" xfId="0" applyNumberFormat="1" applyFont="1" applyAlignment="1">
      <alignment horizontal="center" vertical="center"/>
    </xf>
    <xf numFmtId="164" fontId="128" fillId="0" borderId="0" xfId="0" applyNumberFormat="1" applyFont="1" applyAlignment="1">
      <alignment horizontal="center" vertical="center"/>
    </xf>
    <xf numFmtId="165" fontId="129" fillId="0" borderId="0" xfId="0" applyNumberFormat="1" applyFont="1" applyAlignment="1">
      <alignment horizontal="center" vertical="center"/>
    </xf>
    <xf numFmtId="164" fontId="130" fillId="0" borderId="0" xfId="0" applyNumberFormat="1" applyFont="1" applyAlignment="1">
      <alignment horizontal="center" vertical="center"/>
    </xf>
    <xf numFmtId="164" fontId="131" fillId="0" borderId="0" xfId="0" applyNumberFormat="1" applyFont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4" fontId="137" fillId="0" borderId="0" xfId="0" applyNumberFormat="1" applyFont="1" applyAlignment="1">
      <alignment horizontal="center" vertical="center"/>
    </xf>
    <xf numFmtId="164" fontId="138" fillId="0" borderId="0" xfId="0" applyNumberFormat="1" applyFont="1" applyAlignment="1">
      <alignment horizontal="center" vertical="center"/>
    </xf>
    <xf numFmtId="164" fontId="139" fillId="0" borderId="0" xfId="0" applyNumberFormat="1" applyFont="1" applyAlignment="1">
      <alignment horizontal="center" vertical="center"/>
    </xf>
    <xf numFmtId="165" fontId="140" fillId="0" borderId="0" xfId="0" applyNumberFormat="1" applyFont="1" applyAlignment="1">
      <alignment horizontal="center" vertical="center"/>
    </xf>
    <xf numFmtId="164" fontId="141" fillId="0" borderId="0" xfId="0" applyNumberFormat="1" applyFont="1" applyAlignment="1">
      <alignment horizontal="center" vertical="center"/>
    </xf>
    <xf numFmtId="164" fontId="142" fillId="0" borderId="0" xfId="0" applyNumberFormat="1" applyFont="1" applyAlignment="1">
      <alignment horizontal="center" vertical="center" wrapText="1"/>
    </xf>
    <xf numFmtId="0" fontId="147" fillId="0" borderId="0" xfId="0" applyFont="1" applyAlignment="1">
      <alignment horizontal="center" vertical="center" wrapText="1"/>
    </xf>
    <xf numFmtId="4" fontId="148" fillId="0" borderId="0" xfId="0" applyNumberFormat="1" applyFont="1" applyAlignment="1">
      <alignment horizontal="center" vertical="center"/>
    </xf>
    <xf numFmtId="164" fontId="149" fillId="0" borderId="0" xfId="0" applyNumberFormat="1" applyFont="1" applyAlignment="1">
      <alignment horizontal="center" vertical="center"/>
    </xf>
    <xf numFmtId="164" fontId="150" fillId="0" borderId="0" xfId="0" applyNumberFormat="1" applyFont="1" applyAlignment="1">
      <alignment horizontal="center" vertical="center"/>
    </xf>
    <xf numFmtId="165" fontId="151" fillId="0" borderId="0" xfId="0" applyNumberFormat="1" applyFont="1" applyAlignment="1">
      <alignment horizontal="center" vertical="center"/>
    </xf>
    <xf numFmtId="164" fontId="152" fillId="0" borderId="0" xfId="0" applyNumberFormat="1" applyFont="1" applyAlignment="1">
      <alignment horizontal="center" vertical="center"/>
    </xf>
    <xf numFmtId="164" fontId="153" fillId="0" borderId="0" xfId="0" applyNumberFormat="1" applyFont="1" applyAlignment="1">
      <alignment horizontal="center" vertical="center" wrapText="1"/>
    </xf>
    <xf numFmtId="0" fontId="158" fillId="0" borderId="0" xfId="0" applyFont="1" applyAlignment="1">
      <alignment horizontal="center" vertical="center" wrapText="1"/>
    </xf>
    <xf numFmtId="4" fontId="159" fillId="0" borderId="0" xfId="0" applyNumberFormat="1" applyFont="1" applyAlignment="1">
      <alignment horizontal="center" vertical="center"/>
    </xf>
    <xf numFmtId="164" fontId="160" fillId="0" borderId="0" xfId="0" applyNumberFormat="1" applyFont="1" applyAlignment="1">
      <alignment horizontal="center" vertical="center"/>
    </xf>
    <xf numFmtId="164" fontId="161" fillId="0" borderId="0" xfId="0" applyNumberFormat="1" applyFont="1" applyAlignment="1">
      <alignment horizontal="center" vertical="center"/>
    </xf>
    <xf numFmtId="165" fontId="162" fillId="0" borderId="0" xfId="0" applyNumberFormat="1" applyFont="1" applyAlignment="1">
      <alignment horizontal="center" vertical="center"/>
    </xf>
    <xf numFmtId="164" fontId="163" fillId="0" borderId="0" xfId="0" applyNumberFormat="1" applyFont="1" applyAlignment="1">
      <alignment horizontal="center" vertical="center"/>
    </xf>
    <xf numFmtId="164" fontId="164" fillId="0" borderId="0" xfId="0" applyNumberFormat="1" applyFont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4" fontId="171" fillId="0" borderId="0" xfId="0" applyNumberFormat="1" applyFont="1" applyAlignment="1">
      <alignment horizontal="center" vertical="center"/>
    </xf>
    <xf numFmtId="164" fontId="172" fillId="0" borderId="0" xfId="0" applyNumberFormat="1" applyFont="1" applyAlignment="1">
      <alignment horizontal="center" vertical="center"/>
    </xf>
    <xf numFmtId="164" fontId="173" fillId="0" borderId="0" xfId="0" applyNumberFormat="1" applyFont="1" applyAlignment="1">
      <alignment horizontal="center" vertical="center"/>
    </xf>
    <xf numFmtId="165" fontId="174" fillId="0" borderId="0" xfId="0" applyNumberFormat="1" applyFont="1" applyAlignment="1">
      <alignment horizontal="center" vertical="center"/>
    </xf>
    <xf numFmtId="164" fontId="175" fillId="0" borderId="0" xfId="0" applyNumberFormat="1" applyFont="1" applyAlignment="1">
      <alignment horizontal="center" vertical="center"/>
    </xf>
    <xf numFmtId="164" fontId="176" fillId="0" borderId="0" xfId="0" applyNumberFormat="1" applyFont="1" applyAlignment="1">
      <alignment horizontal="center" vertical="center" wrapText="1"/>
    </xf>
    <xf numFmtId="0" fontId="181" fillId="0" borderId="0" xfId="0" applyFont="1" applyAlignment="1">
      <alignment horizontal="center" vertical="center" wrapText="1"/>
    </xf>
    <xf numFmtId="4" fontId="182" fillId="0" borderId="0" xfId="0" applyNumberFormat="1" applyFont="1" applyAlignment="1">
      <alignment horizontal="center" vertical="center"/>
    </xf>
    <xf numFmtId="164" fontId="183" fillId="0" borderId="0" xfId="0" applyNumberFormat="1" applyFont="1" applyAlignment="1">
      <alignment horizontal="center" vertical="center"/>
    </xf>
    <xf numFmtId="164" fontId="184" fillId="0" borderId="0" xfId="0" applyNumberFormat="1" applyFont="1" applyAlignment="1">
      <alignment horizontal="center" vertical="center"/>
    </xf>
    <xf numFmtId="165" fontId="185" fillId="0" borderId="0" xfId="0" applyNumberFormat="1" applyFont="1" applyAlignment="1">
      <alignment horizontal="center" vertical="center"/>
    </xf>
    <xf numFmtId="164" fontId="186" fillId="0" borderId="0" xfId="0" applyNumberFormat="1" applyFont="1" applyAlignment="1">
      <alignment horizontal="center" vertical="center"/>
    </xf>
    <xf numFmtId="164" fontId="187" fillId="0" borderId="0" xfId="0" applyNumberFormat="1" applyFont="1" applyAlignment="1">
      <alignment horizontal="center" vertical="center" wrapText="1"/>
    </xf>
    <xf numFmtId="0" fontId="232" fillId="0" borderId="0" xfId="0" applyFont="1" applyAlignment="1">
      <alignment horizontal="center" vertical="center" wrapText="1"/>
    </xf>
    <xf numFmtId="0" fontId="235" fillId="0" borderId="0" xfId="0" applyFont="1" applyAlignment="1">
      <alignment horizontal="center" vertical="center" wrapText="1"/>
    </xf>
    <xf numFmtId="0" fontId="23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C1" workbookViewId="0">
      <selection activeCell="E23" sqref="E23:E24"/>
    </sheetView>
  </sheetViews>
  <sheetFormatPr defaultRowHeight="15" x14ac:dyDescent="0.25"/>
  <cols>
    <col min="1" max="1" width="15" customWidth="1"/>
    <col min="2" max="2" width="25" customWidth="1"/>
    <col min="3" max="4" width="12" customWidth="1"/>
    <col min="5" max="5" width="70" customWidth="1"/>
    <col min="6" max="6" width="20" customWidth="1"/>
    <col min="7" max="7" width="10" customWidth="1"/>
    <col min="8" max="8" width="25" customWidth="1"/>
    <col min="9" max="9" width="15" customWidth="1"/>
    <col min="10" max="10" width="13" customWidth="1"/>
    <col min="11" max="12" width="35" customWidth="1"/>
    <col min="13" max="13" width="20" customWidth="1"/>
    <col min="14" max="14" width="15" customWidth="1"/>
    <col min="15" max="15" width="50" customWidth="1"/>
    <col min="16" max="16" width="20" customWidth="1"/>
    <col min="17" max="17" width="50" customWidth="1"/>
    <col min="18" max="19" width="1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45" customHeight="1" x14ac:dyDescent="0.25">
      <c r="A2" s="2" t="s">
        <v>19</v>
      </c>
      <c r="B2" s="2" t="s">
        <v>20</v>
      </c>
      <c r="C2" s="2" t="s">
        <v>21</v>
      </c>
      <c r="D2" s="2" t="s">
        <v>21</v>
      </c>
      <c r="E2" s="2" t="s">
        <v>22</v>
      </c>
      <c r="F2" s="2" t="s">
        <v>21</v>
      </c>
      <c r="G2" s="2" t="s">
        <v>21</v>
      </c>
      <c r="H2" s="2" t="s">
        <v>21</v>
      </c>
      <c r="I2" s="2" t="s">
        <v>21</v>
      </c>
      <c r="J2" s="2" t="s">
        <v>21</v>
      </c>
      <c r="K2" s="2" t="s">
        <v>21</v>
      </c>
      <c r="L2" s="3">
        <f>ROUND(L3,2)+ROUND(L6,2)+ROUND(L9,2)</f>
        <v>57314.19</v>
      </c>
      <c r="M2" s="2" t="s">
        <v>21</v>
      </c>
      <c r="N2" s="2" t="s">
        <v>21</v>
      </c>
      <c r="O2" s="2" t="s">
        <v>21</v>
      </c>
      <c r="P2" s="2" t="s">
        <v>21</v>
      </c>
      <c r="Q2" s="2" t="s">
        <v>21</v>
      </c>
      <c r="R2" s="2" t="s">
        <v>21</v>
      </c>
      <c r="S2" s="2" t="s">
        <v>21</v>
      </c>
    </row>
    <row r="3" spans="1:19" ht="45" customHeight="1" x14ac:dyDescent="0.25">
      <c r="A3" s="168" t="s">
        <v>23</v>
      </c>
      <c r="B3" s="168" t="s">
        <v>24</v>
      </c>
      <c r="C3" s="168" t="s">
        <v>25</v>
      </c>
      <c r="D3" s="168" t="s">
        <v>26</v>
      </c>
      <c r="E3" s="168" t="s">
        <v>27</v>
      </c>
      <c r="F3" s="170">
        <f>R3+R4+R5</f>
        <v>48</v>
      </c>
      <c r="G3" s="168" t="s">
        <v>28</v>
      </c>
      <c r="H3" s="171">
        <v>135.75</v>
      </c>
      <c r="I3" s="172">
        <v>135.75</v>
      </c>
      <c r="J3" s="173">
        <v>0.24230000000000002</v>
      </c>
      <c r="K3" s="174">
        <f>ROUND(I3,2)+(ROUND(I3,2)*J3)</f>
        <v>168.642225</v>
      </c>
      <c r="L3" s="175">
        <f>ROUND(S3,2)+ROUND(S4,2)+ROUND(S5,2)</f>
        <v>8094.72</v>
      </c>
      <c r="M3" s="168"/>
      <c r="N3" s="168" t="s">
        <v>20</v>
      </c>
      <c r="O3" s="168" t="s">
        <v>29</v>
      </c>
      <c r="P3" s="4" t="s">
        <v>20</v>
      </c>
      <c r="Q3" s="4" t="s">
        <v>30</v>
      </c>
      <c r="R3" s="5">
        <v>12</v>
      </c>
      <c r="S3" s="6">
        <f>ROUND(K3,2)*R3</f>
        <v>2023.6799999999998</v>
      </c>
    </row>
    <row r="4" spans="1:19" ht="4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4" t="s">
        <v>31</v>
      </c>
      <c r="Q4" s="4" t="s">
        <v>32</v>
      </c>
      <c r="R4" s="7">
        <v>24</v>
      </c>
      <c r="S4" s="8">
        <f>ROUND(K3,2)*R4</f>
        <v>4047.3599999999997</v>
      </c>
    </row>
    <row r="5" spans="1:19" ht="45" customHeight="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4" t="s">
        <v>33</v>
      </c>
      <c r="Q5" s="4" t="s">
        <v>34</v>
      </c>
      <c r="R5" s="9">
        <v>12</v>
      </c>
      <c r="S5" s="10">
        <f>ROUND(K3,2)*R5</f>
        <v>2023.6799999999998</v>
      </c>
    </row>
    <row r="6" spans="1:19" ht="45" customHeight="1" x14ac:dyDescent="0.25">
      <c r="A6" s="176" t="s">
        <v>23</v>
      </c>
      <c r="B6" s="176" t="s">
        <v>35</v>
      </c>
      <c r="C6" s="176" t="s">
        <v>25</v>
      </c>
      <c r="D6" s="176" t="s">
        <v>36</v>
      </c>
      <c r="E6" s="176" t="s">
        <v>37</v>
      </c>
      <c r="F6" s="177">
        <f>R6+R7+R8</f>
        <v>3</v>
      </c>
      <c r="G6" s="176" t="s">
        <v>38</v>
      </c>
      <c r="H6" s="178">
        <v>10398.4</v>
      </c>
      <c r="I6" s="179">
        <v>10398.4</v>
      </c>
      <c r="J6" s="180">
        <v>0.24230000000000002</v>
      </c>
      <c r="K6" s="181">
        <f>ROUND(I6,2)+(ROUND(I6,2)*J6)</f>
        <v>12917.93232</v>
      </c>
      <c r="L6" s="182">
        <f>ROUND(S6,2)+ROUND(S7,2)+ROUND(S8,2)</f>
        <v>38753.79</v>
      </c>
      <c r="M6" s="176"/>
      <c r="N6" s="176" t="s">
        <v>20</v>
      </c>
      <c r="O6" s="176" t="s">
        <v>29</v>
      </c>
      <c r="P6" s="11" t="s">
        <v>20</v>
      </c>
      <c r="Q6" s="11" t="s">
        <v>30</v>
      </c>
      <c r="R6" s="12">
        <v>1</v>
      </c>
      <c r="S6" s="13">
        <f>ROUND(K6,2)*R6</f>
        <v>12917.93</v>
      </c>
    </row>
    <row r="7" spans="1:19" ht="45" customHeigh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1" t="s">
        <v>31</v>
      </c>
      <c r="Q7" s="11" t="s">
        <v>32</v>
      </c>
      <c r="R7" s="14">
        <v>1</v>
      </c>
      <c r="S7" s="15">
        <f>ROUND(K6,2)*R7</f>
        <v>12917.93</v>
      </c>
    </row>
    <row r="8" spans="1:19" ht="45" customHeight="1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1" t="s">
        <v>33</v>
      </c>
      <c r="Q8" s="11" t="s">
        <v>34</v>
      </c>
      <c r="R8" s="16">
        <v>1</v>
      </c>
      <c r="S8" s="17">
        <f>ROUND(K6,2)*R8</f>
        <v>12917.93</v>
      </c>
    </row>
    <row r="9" spans="1:19" ht="45" customHeight="1" x14ac:dyDescent="0.25">
      <c r="A9" s="183" t="s">
        <v>23</v>
      </c>
      <c r="B9" s="183" t="s">
        <v>39</v>
      </c>
      <c r="C9" s="183" t="s">
        <v>25</v>
      </c>
      <c r="D9" s="183" t="s">
        <v>40</v>
      </c>
      <c r="E9" s="183" t="s">
        <v>41</v>
      </c>
      <c r="F9" s="184">
        <f>R9+R10+R11</f>
        <v>1</v>
      </c>
      <c r="G9" s="183" t="s">
        <v>38</v>
      </c>
      <c r="H9" s="185">
        <v>8424.44</v>
      </c>
      <c r="I9" s="186">
        <v>8424.44</v>
      </c>
      <c r="J9" s="187">
        <v>0.24230000000000002</v>
      </c>
      <c r="K9" s="188">
        <f>ROUND(I9,2)+(ROUND(I9,2)*J9)</f>
        <v>10465.681812000001</v>
      </c>
      <c r="L9" s="189">
        <f>ROUND(S9,2)+ROUND(S10,2)+ROUND(S11,2)</f>
        <v>10465.68</v>
      </c>
      <c r="M9" s="183"/>
      <c r="N9" s="183" t="s">
        <v>20</v>
      </c>
      <c r="O9" s="183" t="s">
        <v>29</v>
      </c>
      <c r="P9" s="18" t="s">
        <v>20</v>
      </c>
      <c r="Q9" s="18" t="s">
        <v>30</v>
      </c>
      <c r="R9" s="19">
        <v>0.34</v>
      </c>
      <c r="S9" s="20">
        <f>ROUND(K9,2)*R9</f>
        <v>3558.3312000000005</v>
      </c>
    </row>
    <row r="10" spans="1:19" ht="45" customHeight="1" x14ac:dyDescent="0.2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8" t="s">
        <v>31</v>
      </c>
      <c r="Q10" s="18" t="s">
        <v>32</v>
      </c>
      <c r="R10" s="21">
        <v>0.34</v>
      </c>
      <c r="S10" s="22">
        <f>ROUND(K9,2)*R10</f>
        <v>3558.3312000000005</v>
      </c>
    </row>
    <row r="11" spans="1:19" ht="45" customHeight="1" x14ac:dyDescent="0.25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8" t="s">
        <v>33</v>
      </c>
      <c r="Q11" s="18" t="s">
        <v>34</v>
      </c>
      <c r="R11" s="23">
        <v>0.32</v>
      </c>
      <c r="S11" s="24">
        <f>ROUND(K9,2)*R11</f>
        <v>3349.0176000000001</v>
      </c>
    </row>
    <row r="12" spans="1:19" ht="45" customHeight="1" x14ac:dyDescent="0.25">
      <c r="A12" s="25" t="s">
        <v>19</v>
      </c>
      <c r="B12" s="25" t="s">
        <v>31</v>
      </c>
      <c r="C12" s="25" t="s">
        <v>21</v>
      </c>
      <c r="D12" s="25" t="s">
        <v>21</v>
      </c>
      <c r="E12" s="25" t="s">
        <v>42</v>
      </c>
      <c r="F12" s="25" t="s">
        <v>21</v>
      </c>
      <c r="G12" s="25" t="s">
        <v>21</v>
      </c>
      <c r="H12" s="25" t="s">
        <v>21</v>
      </c>
      <c r="I12" s="25" t="s">
        <v>21</v>
      </c>
      <c r="J12" s="25" t="s">
        <v>21</v>
      </c>
      <c r="K12" s="25" t="s">
        <v>21</v>
      </c>
      <c r="L12" s="26">
        <f>ROUND(L13,2)</f>
        <v>2808.36</v>
      </c>
      <c r="M12" s="25" t="s">
        <v>21</v>
      </c>
      <c r="N12" s="25" t="s">
        <v>21</v>
      </c>
      <c r="O12" s="25" t="s">
        <v>21</v>
      </c>
      <c r="P12" s="25" t="s">
        <v>21</v>
      </c>
      <c r="Q12" s="25" t="s">
        <v>21</v>
      </c>
      <c r="R12" s="25" t="s">
        <v>21</v>
      </c>
      <c r="S12" s="25" t="s">
        <v>21</v>
      </c>
    </row>
    <row r="13" spans="1:19" ht="45" customHeight="1" x14ac:dyDescent="0.25">
      <c r="A13" s="27" t="s">
        <v>23</v>
      </c>
      <c r="B13" s="27" t="s">
        <v>43</v>
      </c>
      <c r="C13" s="27" t="s">
        <v>25</v>
      </c>
      <c r="D13" s="27" t="s">
        <v>44</v>
      </c>
      <c r="E13" s="27" t="s">
        <v>45</v>
      </c>
      <c r="F13" s="28">
        <f>R13</f>
        <v>4.5</v>
      </c>
      <c r="G13" s="27" t="s">
        <v>46</v>
      </c>
      <c r="H13" s="29">
        <v>502.36</v>
      </c>
      <c r="I13" s="30">
        <v>502.36</v>
      </c>
      <c r="J13" s="31">
        <v>0.24230000000000002</v>
      </c>
      <c r="K13" s="32">
        <f>ROUND(I13,2)+(ROUND(I13,2)*J13)</f>
        <v>624.08182800000009</v>
      </c>
      <c r="L13" s="33">
        <f>ROUND(S13,2)</f>
        <v>2808.36</v>
      </c>
      <c r="M13" s="27"/>
      <c r="N13" s="27" t="s">
        <v>31</v>
      </c>
      <c r="O13" s="27" t="s">
        <v>42</v>
      </c>
      <c r="P13" s="27" t="s">
        <v>20</v>
      </c>
      <c r="Q13" s="27" t="s">
        <v>30</v>
      </c>
      <c r="R13" s="34">
        <v>4.5</v>
      </c>
      <c r="S13" s="35">
        <f>ROUND(K13,2)*R13</f>
        <v>2808.36</v>
      </c>
    </row>
    <row r="14" spans="1:19" ht="45" customHeight="1" x14ac:dyDescent="0.25">
      <c r="A14" s="36" t="s">
        <v>19</v>
      </c>
      <c r="B14" s="36" t="s">
        <v>33</v>
      </c>
      <c r="C14" s="36" t="s">
        <v>21</v>
      </c>
      <c r="D14" s="36" t="s">
        <v>21</v>
      </c>
      <c r="E14" s="36" t="s">
        <v>47</v>
      </c>
      <c r="F14" s="36" t="s">
        <v>21</v>
      </c>
      <c r="G14" s="36" t="s">
        <v>21</v>
      </c>
      <c r="H14" s="36" t="s">
        <v>21</v>
      </c>
      <c r="I14" s="36" t="s">
        <v>21</v>
      </c>
      <c r="J14" s="36" t="s">
        <v>21</v>
      </c>
      <c r="K14" s="36" t="s">
        <v>21</v>
      </c>
      <c r="L14" s="37">
        <f>ROUND(L15,2)+ROUND(L16,2)+ROUND(L17,2)</f>
        <v>338714.05</v>
      </c>
      <c r="M14" s="36" t="s">
        <v>21</v>
      </c>
      <c r="N14" s="36" t="s">
        <v>21</v>
      </c>
      <c r="O14" s="36" t="s">
        <v>21</v>
      </c>
      <c r="P14" s="36" t="s">
        <v>21</v>
      </c>
      <c r="Q14" s="36" t="s">
        <v>21</v>
      </c>
      <c r="R14" s="36" t="s">
        <v>21</v>
      </c>
      <c r="S14" s="36" t="s">
        <v>21</v>
      </c>
    </row>
    <row r="15" spans="1:19" ht="45" customHeight="1" x14ac:dyDescent="0.25">
      <c r="A15" s="38" t="s">
        <v>23</v>
      </c>
      <c r="B15" s="38" t="s">
        <v>48</v>
      </c>
      <c r="C15" s="38" t="s">
        <v>25</v>
      </c>
      <c r="D15" s="38" t="s">
        <v>49</v>
      </c>
      <c r="E15" s="38" t="s">
        <v>50</v>
      </c>
      <c r="F15" s="39">
        <f>R15</f>
        <v>6983.05</v>
      </c>
      <c r="G15" s="38" t="s">
        <v>46</v>
      </c>
      <c r="H15" s="40">
        <v>0.49</v>
      </c>
      <c r="I15" s="41">
        <v>0.49</v>
      </c>
      <c r="J15" s="42">
        <v>0.24230000000000002</v>
      </c>
      <c r="K15" s="43">
        <f>ROUND(I15,2)+(ROUND(I15,2)*J15)</f>
        <v>0.60872700000000002</v>
      </c>
      <c r="L15" s="44">
        <f>ROUND(S15,2)</f>
        <v>4259.66</v>
      </c>
      <c r="M15" s="38"/>
      <c r="N15" s="38" t="s">
        <v>33</v>
      </c>
      <c r="O15" s="38" t="s">
        <v>47</v>
      </c>
      <c r="P15" s="38" t="s">
        <v>20</v>
      </c>
      <c r="Q15" s="38" t="s">
        <v>30</v>
      </c>
      <c r="R15" s="45">
        <v>6983.05</v>
      </c>
      <c r="S15" s="46">
        <f>ROUND(K15,2)*R15</f>
        <v>4259.6605</v>
      </c>
    </row>
    <row r="16" spans="1:19" ht="45" customHeight="1" x14ac:dyDescent="0.25">
      <c r="A16" s="47" t="s">
        <v>23</v>
      </c>
      <c r="B16" s="47" t="s">
        <v>51</v>
      </c>
      <c r="C16" s="47" t="s">
        <v>25</v>
      </c>
      <c r="D16" s="47" t="s">
        <v>52</v>
      </c>
      <c r="E16" s="47" t="s">
        <v>53</v>
      </c>
      <c r="F16" s="48">
        <f>R16</f>
        <v>1047.46</v>
      </c>
      <c r="G16" s="47" t="s">
        <v>54</v>
      </c>
      <c r="H16" s="49">
        <v>218</v>
      </c>
      <c r="I16" s="50">
        <v>218</v>
      </c>
      <c r="J16" s="51">
        <v>0.24230000000000002</v>
      </c>
      <c r="K16" s="52">
        <f>ROUND(I16,2)+(ROUND(I16,2)*J16)</f>
        <v>270.82139999999998</v>
      </c>
      <c r="L16" s="53">
        <f>ROUND(S16,2)</f>
        <v>283673.12</v>
      </c>
      <c r="M16" s="47"/>
      <c r="N16" s="47" t="s">
        <v>33</v>
      </c>
      <c r="O16" s="47" t="s">
        <v>47</v>
      </c>
      <c r="P16" s="47" t="s">
        <v>20</v>
      </c>
      <c r="Q16" s="47" t="s">
        <v>30</v>
      </c>
      <c r="R16" s="54">
        <v>1047.46</v>
      </c>
      <c r="S16" s="55">
        <f>ROUND(K16,2)*R16</f>
        <v>283673.11719999998</v>
      </c>
    </row>
    <row r="17" spans="1:19" ht="45" customHeight="1" x14ac:dyDescent="0.25">
      <c r="A17" s="56" t="s">
        <v>23</v>
      </c>
      <c r="B17" s="56" t="s">
        <v>55</v>
      </c>
      <c r="C17" s="56" t="s">
        <v>25</v>
      </c>
      <c r="D17" s="56" t="s">
        <v>56</v>
      </c>
      <c r="E17" s="56" t="s">
        <v>57</v>
      </c>
      <c r="F17" s="57">
        <f>R17</f>
        <v>21609.05</v>
      </c>
      <c r="G17" s="56" t="s">
        <v>58</v>
      </c>
      <c r="H17" s="58">
        <v>1.89</v>
      </c>
      <c r="I17" s="59">
        <v>1.89</v>
      </c>
      <c r="J17" s="60">
        <v>0.24230000000000002</v>
      </c>
      <c r="K17" s="61">
        <f>ROUND(I17,2)+(ROUND(I17,2)*J17)</f>
        <v>2.347947</v>
      </c>
      <c r="L17" s="62">
        <f>ROUND(S17,2)</f>
        <v>50781.27</v>
      </c>
      <c r="M17" s="56"/>
      <c r="N17" s="56" t="s">
        <v>33</v>
      </c>
      <c r="O17" s="56" t="s">
        <v>47</v>
      </c>
      <c r="P17" s="56" t="s">
        <v>20</v>
      </c>
      <c r="Q17" s="56" t="s">
        <v>30</v>
      </c>
      <c r="R17" s="63">
        <v>21609.05</v>
      </c>
      <c r="S17" s="64">
        <f>ROUND(K17,2)*R17</f>
        <v>50781.267500000002</v>
      </c>
    </row>
    <row r="18" spans="1:19" ht="45" customHeight="1" x14ac:dyDescent="0.25">
      <c r="A18" s="65" t="s">
        <v>19</v>
      </c>
      <c r="B18" s="65" t="s">
        <v>59</v>
      </c>
      <c r="C18" s="65" t="s">
        <v>21</v>
      </c>
      <c r="D18" s="65" t="s">
        <v>21</v>
      </c>
      <c r="E18" s="65" t="s">
        <v>60</v>
      </c>
      <c r="F18" s="65" t="s">
        <v>21</v>
      </c>
      <c r="G18" s="65" t="s">
        <v>21</v>
      </c>
      <c r="H18" s="65" t="s">
        <v>21</v>
      </c>
      <c r="I18" s="65" t="s">
        <v>21</v>
      </c>
      <c r="J18" s="65" t="s">
        <v>21</v>
      </c>
      <c r="K18" s="65" t="s">
        <v>21</v>
      </c>
      <c r="L18" s="66">
        <f>ROUND(L19,2)+ROUND(L21,2)+ROUND(L23,2)+ROUND(L25,2)+ROUND(L27,2)+ROUND(L29,2)+ROUND(L31,2)+ROUND(L33,2)</f>
        <v>684614.42</v>
      </c>
      <c r="M18" s="65" t="s">
        <v>21</v>
      </c>
      <c r="N18" s="65" t="s">
        <v>21</v>
      </c>
      <c r="O18" s="65" t="s">
        <v>21</v>
      </c>
      <c r="P18" s="65" t="s">
        <v>21</v>
      </c>
      <c r="Q18" s="65" t="s">
        <v>21</v>
      </c>
      <c r="R18" s="65" t="s">
        <v>21</v>
      </c>
      <c r="S18" s="65" t="s">
        <v>21</v>
      </c>
    </row>
    <row r="19" spans="1:19" ht="45" customHeight="1" x14ac:dyDescent="0.25">
      <c r="A19" s="190" t="s">
        <v>23</v>
      </c>
      <c r="B19" s="190" t="s">
        <v>61</v>
      </c>
      <c r="C19" s="190" t="s">
        <v>62</v>
      </c>
      <c r="D19" s="190" t="s">
        <v>63</v>
      </c>
      <c r="E19" s="190" t="s">
        <v>64</v>
      </c>
      <c r="F19" s="191">
        <f>R19+R20</f>
        <v>6983.05</v>
      </c>
      <c r="G19" s="190" t="s">
        <v>46</v>
      </c>
      <c r="H19" s="192">
        <v>0.4</v>
      </c>
      <c r="I19" s="193">
        <v>0.4</v>
      </c>
      <c r="J19" s="194">
        <v>0.24230000000000002</v>
      </c>
      <c r="K19" s="195">
        <f>ROUND(I19,2)+(ROUND(I19,2)*J19)</f>
        <v>0.49692000000000003</v>
      </c>
      <c r="L19" s="196">
        <f>ROUND(S19,2)+ROUND(S20,2)</f>
        <v>3491.53</v>
      </c>
      <c r="M19" s="190"/>
      <c r="N19" s="190" t="s">
        <v>59</v>
      </c>
      <c r="O19" s="190" t="s">
        <v>60</v>
      </c>
      <c r="P19" s="67" t="s">
        <v>20</v>
      </c>
      <c r="Q19" s="67" t="s">
        <v>30</v>
      </c>
      <c r="R19" s="68">
        <v>1745.76</v>
      </c>
      <c r="S19" s="69">
        <f>ROUND(K19,2)*R19</f>
        <v>872.88</v>
      </c>
    </row>
    <row r="20" spans="1:19" ht="45" customHeight="1" x14ac:dyDescent="0.2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67" t="s">
        <v>31</v>
      </c>
      <c r="Q20" s="67" t="s">
        <v>32</v>
      </c>
      <c r="R20" s="70">
        <v>5237.29</v>
      </c>
      <c r="S20" s="71">
        <f>ROUND(K19,2)*R20</f>
        <v>2618.645</v>
      </c>
    </row>
    <row r="21" spans="1:19" ht="45" customHeight="1" x14ac:dyDescent="0.25">
      <c r="A21" s="197" t="s">
        <v>23</v>
      </c>
      <c r="B21" s="197" t="s">
        <v>65</v>
      </c>
      <c r="C21" s="197" t="s">
        <v>66</v>
      </c>
      <c r="D21" s="197" t="s">
        <v>67</v>
      </c>
      <c r="E21" s="197" t="s">
        <v>68</v>
      </c>
      <c r="F21" s="198">
        <f>R21+R22</f>
        <v>6983.05</v>
      </c>
      <c r="G21" s="197" t="s">
        <v>46</v>
      </c>
      <c r="H21" s="199">
        <v>6.83</v>
      </c>
      <c r="I21" s="200">
        <v>6.83</v>
      </c>
      <c r="J21" s="201">
        <v>0.15279999999999999</v>
      </c>
      <c r="K21" s="202">
        <f>ROUND(I21,2)+(ROUND(I21,2)*J21)</f>
        <v>7.8736239999999995</v>
      </c>
      <c r="L21" s="203">
        <f>ROUND(S21,2)+ROUND(S22,2)</f>
        <v>54956.6</v>
      </c>
      <c r="M21" s="197"/>
      <c r="N21" s="197" t="s">
        <v>59</v>
      </c>
      <c r="O21" s="197" t="s">
        <v>60</v>
      </c>
      <c r="P21" s="72" t="s">
        <v>20</v>
      </c>
      <c r="Q21" s="72" t="s">
        <v>30</v>
      </c>
      <c r="R21" s="73">
        <v>1745.76</v>
      </c>
      <c r="S21" s="74">
        <f>ROUND(K21,2)*R21</f>
        <v>13739.1312</v>
      </c>
    </row>
    <row r="22" spans="1:19" ht="4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72" t="s">
        <v>31</v>
      </c>
      <c r="Q22" s="72" t="s">
        <v>32</v>
      </c>
      <c r="R22" s="75">
        <v>5237.29</v>
      </c>
      <c r="S22" s="76">
        <f>ROUND(K21,2)*R22</f>
        <v>41217.472300000001</v>
      </c>
    </row>
    <row r="23" spans="1:19" ht="45" customHeight="1" x14ac:dyDescent="0.25">
      <c r="A23" s="204" t="s">
        <v>23</v>
      </c>
      <c r="B23" s="204" t="s">
        <v>69</v>
      </c>
      <c r="C23" s="204" t="s">
        <v>62</v>
      </c>
      <c r="D23" s="204" t="s">
        <v>70</v>
      </c>
      <c r="E23" s="204" t="s">
        <v>71</v>
      </c>
      <c r="F23" s="205">
        <f>R23+R24</f>
        <v>522.04999999999995</v>
      </c>
      <c r="G23" s="204" t="s">
        <v>72</v>
      </c>
      <c r="H23" s="206">
        <v>1.72</v>
      </c>
      <c r="I23" s="207">
        <v>1.72</v>
      </c>
      <c r="J23" s="208">
        <v>0.24230000000000002</v>
      </c>
      <c r="K23" s="209">
        <f>ROUND(I23,2)+(ROUND(I23,2)*J23)</f>
        <v>2.1367560000000001</v>
      </c>
      <c r="L23" s="210">
        <f>ROUND(S23,2)+ROUND(S24,2)</f>
        <v>1117.19</v>
      </c>
      <c r="M23" s="204"/>
      <c r="N23" s="204" t="s">
        <v>59</v>
      </c>
      <c r="O23" s="204" t="s">
        <v>60</v>
      </c>
      <c r="P23" s="77" t="s">
        <v>20</v>
      </c>
      <c r="Q23" s="77" t="s">
        <v>30</v>
      </c>
      <c r="R23" s="78">
        <v>130.51</v>
      </c>
      <c r="S23" s="79">
        <f>ROUND(K23,2)*R23</f>
        <v>279.29140000000001</v>
      </c>
    </row>
    <row r="24" spans="1:19" ht="45" customHeight="1" x14ac:dyDescent="0.2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77" t="s">
        <v>31</v>
      </c>
      <c r="Q24" s="77" t="s">
        <v>32</v>
      </c>
      <c r="R24" s="80">
        <v>391.54</v>
      </c>
      <c r="S24" s="81">
        <f>ROUND(K23,2)*R24</f>
        <v>837.89560000000006</v>
      </c>
    </row>
    <row r="25" spans="1:19" ht="45" customHeight="1" x14ac:dyDescent="0.25">
      <c r="A25" s="211" t="s">
        <v>23</v>
      </c>
      <c r="B25" s="211" t="s">
        <v>73</v>
      </c>
      <c r="C25" s="211" t="s">
        <v>62</v>
      </c>
      <c r="D25" s="211" t="s">
        <v>74</v>
      </c>
      <c r="E25" s="211" t="s">
        <v>75</v>
      </c>
      <c r="F25" s="212">
        <f>R25+R26</f>
        <v>6983.05</v>
      </c>
      <c r="G25" s="211" t="s">
        <v>46</v>
      </c>
      <c r="H25" s="213">
        <v>0.27</v>
      </c>
      <c r="I25" s="214">
        <v>0.27</v>
      </c>
      <c r="J25" s="215">
        <v>0.24230000000000002</v>
      </c>
      <c r="K25" s="216">
        <f>ROUND(I25,2)+(ROUND(I25,2)*J25)</f>
        <v>0.33542100000000002</v>
      </c>
      <c r="L25" s="217">
        <f>ROUND(S25,2)+ROUND(S26,2)</f>
        <v>2374.2399999999998</v>
      </c>
      <c r="M25" s="211"/>
      <c r="N25" s="211" t="s">
        <v>59</v>
      </c>
      <c r="O25" s="211" t="s">
        <v>60</v>
      </c>
      <c r="P25" s="82" t="s">
        <v>20</v>
      </c>
      <c r="Q25" s="82" t="s">
        <v>30</v>
      </c>
      <c r="R25" s="83">
        <v>1745.76</v>
      </c>
      <c r="S25" s="84">
        <f>ROUND(K25,2)*R25</f>
        <v>593.55840000000001</v>
      </c>
    </row>
    <row r="26" spans="1:19" ht="45" customHeight="1" x14ac:dyDescent="0.25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82" t="s">
        <v>31</v>
      </c>
      <c r="Q26" s="82" t="s">
        <v>32</v>
      </c>
      <c r="R26" s="85">
        <v>5237.29</v>
      </c>
      <c r="S26" s="86">
        <f>ROUND(K25,2)*R26</f>
        <v>1780.6786000000002</v>
      </c>
    </row>
    <row r="27" spans="1:19" ht="45" customHeight="1" x14ac:dyDescent="0.25">
      <c r="A27" s="218" t="s">
        <v>23</v>
      </c>
      <c r="B27" s="218" t="s">
        <v>76</v>
      </c>
      <c r="C27" s="218" t="s">
        <v>66</v>
      </c>
      <c r="D27" s="218" t="s">
        <v>77</v>
      </c>
      <c r="E27" s="218" t="s">
        <v>78</v>
      </c>
      <c r="F27" s="219">
        <f>R27+R28</f>
        <v>6983.05</v>
      </c>
      <c r="G27" s="218" t="s">
        <v>46</v>
      </c>
      <c r="H27" s="220">
        <v>1.49</v>
      </c>
      <c r="I27" s="221">
        <v>1.49</v>
      </c>
      <c r="J27" s="222">
        <v>0.15279999999999999</v>
      </c>
      <c r="K27" s="223">
        <f>ROUND(I27,2)+(ROUND(I27,2)*J27)</f>
        <v>1.7176719999999999</v>
      </c>
      <c r="L27" s="224">
        <f>ROUND(S27,2)+ROUND(S28,2)</f>
        <v>12010.849999999999</v>
      </c>
      <c r="M27" s="218"/>
      <c r="N27" s="218" t="s">
        <v>59</v>
      </c>
      <c r="O27" s="218" t="s">
        <v>60</v>
      </c>
      <c r="P27" s="87" t="s">
        <v>20</v>
      </c>
      <c r="Q27" s="87" t="s">
        <v>30</v>
      </c>
      <c r="R27" s="88">
        <v>1745.76</v>
      </c>
      <c r="S27" s="89">
        <f>ROUND(K27,2)*R27</f>
        <v>3002.7071999999998</v>
      </c>
    </row>
    <row r="28" spans="1:19" ht="45" customHeight="1" x14ac:dyDescent="0.25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87" t="s">
        <v>31</v>
      </c>
      <c r="Q28" s="87" t="s">
        <v>32</v>
      </c>
      <c r="R28" s="90">
        <v>5237.29</v>
      </c>
      <c r="S28" s="91">
        <f>ROUND(K27,2)*R28</f>
        <v>9008.1388000000006</v>
      </c>
    </row>
    <row r="29" spans="1:19" ht="45" customHeight="1" x14ac:dyDescent="0.25">
      <c r="A29" s="225" t="s">
        <v>23</v>
      </c>
      <c r="B29" s="225" t="s">
        <v>79</v>
      </c>
      <c r="C29" s="225" t="s">
        <v>62</v>
      </c>
      <c r="D29" s="225" t="s">
        <v>70</v>
      </c>
      <c r="E29" s="225" t="s">
        <v>80</v>
      </c>
      <c r="F29" s="226">
        <f>R29+R30</f>
        <v>217.51999999999998</v>
      </c>
      <c r="G29" s="225" t="s">
        <v>72</v>
      </c>
      <c r="H29" s="227">
        <v>1.72</v>
      </c>
      <c r="I29" s="228">
        <v>1.72</v>
      </c>
      <c r="J29" s="229">
        <v>0.24230000000000002</v>
      </c>
      <c r="K29" s="230">
        <f>ROUND(I29,2)+(ROUND(I29,2)*J29)</f>
        <v>2.1367560000000001</v>
      </c>
      <c r="L29" s="231">
        <f>ROUND(S29,2)+ROUND(S30,2)</f>
        <v>465.49</v>
      </c>
      <c r="M29" s="225"/>
      <c r="N29" s="225" t="s">
        <v>59</v>
      </c>
      <c r="O29" s="225" t="s">
        <v>60</v>
      </c>
      <c r="P29" s="92" t="s">
        <v>20</v>
      </c>
      <c r="Q29" s="92" t="s">
        <v>30</v>
      </c>
      <c r="R29" s="93">
        <v>54.38</v>
      </c>
      <c r="S29" s="94">
        <f>ROUND(K29,2)*R29</f>
        <v>116.37320000000001</v>
      </c>
    </row>
    <row r="30" spans="1:19" ht="45" customHeight="1" x14ac:dyDescent="0.2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92" t="s">
        <v>31</v>
      </c>
      <c r="Q30" s="92" t="s">
        <v>32</v>
      </c>
      <c r="R30" s="95">
        <v>163.13999999999999</v>
      </c>
      <c r="S30" s="96">
        <f>ROUND(K29,2)*R30</f>
        <v>349.11959999999999</v>
      </c>
    </row>
    <row r="31" spans="1:19" ht="45" customHeight="1" x14ac:dyDescent="0.25">
      <c r="A31" s="232" t="s">
        <v>23</v>
      </c>
      <c r="B31" s="232" t="s">
        <v>81</v>
      </c>
      <c r="C31" s="232" t="s">
        <v>25</v>
      </c>
      <c r="D31" s="232" t="s">
        <v>82</v>
      </c>
      <c r="E31" s="232" t="s">
        <v>83</v>
      </c>
      <c r="F31" s="233">
        <f>R31+R32</f>
        <v>240.21999999999997</v>
      </c>
      <c r="G31" s="232" t="s">
        <v>54</v>
      </c>
      <c r="H31" s="234">
        <v>1926.88</v>
      </c>
      <c r="I31" s="235">
        <v>1926.88</v>
      </c>
      <c r="J31" s="236">
        <v>0.24230000000000002</v>
      </c>
      <c r="K31" s="237">
        <f>ROUND(I31,2)+(ROUND(I31,2)*J31)</f>
        <v>2393.7630240000003</v>
      </c>
      <c r="L31" s="238">
        <f>ROUND(S31,2)+ROUND(S32,2)</f>
        <v>575029.03</v>
      </c>
      <c r="M31" s="232"/>
      <c r="N31" s="232" t="s">
        <v>59</v>
      </c>
      <c r="O31" s="232" t="s">
        <v>60</v>
      </c>
      <c r="P31" s="97" t="s">
        <v>20</v>
      </c>
      <c r="Q31" s="97" t="s">
        <v>30</v>
      </c>
      <c r="R31" s="98">
        <v>60.05</v>
      </c>
      <c r="S31" s="99">
        <f>ROUND(K31,2)*R31</f>
        <v>143745.288</v>
      </c>
    </row>
    <row r="32" spans="1:19" ht="45" customHeight="1" x14ac:dyDescent="0.2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97" t="s">
        <v>31</v>
      </c>
      <c r="Q32" s="97" t="s">
        <v>32</v>
      </c>
      <c r="R32" s="100">
        <v>180.17</v>
      </c>
      <c r="S32" s="101">
        <f>ROUND(K31,2)*R32</f>
        <v>431283.73920000001</v>
      </c>
    </row>
    <row r="33" spans="1:19" ht="45" customHeight="1" x14ac:dyDescent="0.25">
      <c r="A33" s="239" t="s">
        <v>23</v>
      </c>
      <c r="B33" s="239" t="s">
        <v>84</v>
      </c>
      <c r="C33" s="239" t="s">
        <v>25</v>
      </c>
      <c r="D33" s="239" t="s">
        <v>56</v>
      </c>
      <c r="E33" s="239" t="s">
        <v>57</v>
      </c>
      <c r="F33" s="240">
        <f>R33+R34</f>
        <v>14965.74</v>
      </c>
      <c r="G33" s="239" t="s">
        <v>58</v>
      </c>
      <c r="H33" s="241">
        <v>1.89</v>
      </c>
      <c r="I33" s="242">
        <v>1.89</v>
      </c>
      <c r="J33" s="243">
        <v>0.24230000000000002</v>
      </c>
      <c r="K33" s="244">
        <f>ROUND(I33,2)+(ROUND(I33,2)*J33)</f>
        <v>2.347947</v>
      </c>
      <c r="L33" s="245">
        <f>ROUND(S33,2)+ROUND(S34,2)</f>
        <v>35169.490000000005</v>
      </c>
      <c r="M33" s="239"/>
      <c r="N33" s="239" t="s">
        <v>59</v>
      </c>
      <c r="O33" s="239" t="s">
        <v>60</v>
      </c>
      <c r="P33" s="102" t="s">
        <v>20</v>
      </c>
      <c r="Q33" s="102" t="s">
        <v>30</v>
      </c>
      <c r="R33" s="103">
        <v>3741.43</v>
      </c>
      <c r="S33" s="104">
        <f>ROUND(K33,2)*R33</f>
        <v>8792.3605000000007</v>
      </c>
    </row>
    <row r="34" spans="1:19" ht="45" customHeight="1" x14ac:dyDescent="0.25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02" t="s">
        <v>31</v>
      </c>
      <c r="Q34" s="102" t="s">
        <v>32</v>
      </c>
      <c r="R34" s="105">
        <v>11224.31</v>
      </c>
      <c r="S34" s="106">
        <f>ROUND(K33,2)*R34</f>
        <v>26377.128499999999</v>
      </c>
    </row>
    <row r="35" spans="1:19" ht="45" customHeight="1" x14ac:dyDescent="0.25">
      <c r="A35" s="107" t="s">
        <v>19</v>
      </c>
      <c r="B35" s="107" t="s">
        <v>85</v>
      </c>
      <c r="C35" s="107" t="s">
        <v>21</v>
      </c>
      <c r="D35" s="107" t="s">
        <v>21</v>
      </c>
      <c r="E35" s="107" t="s">
        <v>86</v>
      </c>
      <c r="F35" s="107" t="s">
        <v>21</v>
      </c>
      <c r="G35" s="107" t="s">
        <v>21</v>
      </c>
      <c r="H35" s="107" t="s">
        <v>21</v>
      </c>
      <c r="I35" s="107" t="s">
        <v>21</v>
      </c>
      <c r="J35" s="107" t="s">
        <v>21</v>
      </c>
      <c r="K35" s="107" t="s">
        <v>21</v>
      </c>
      <c r="L35" s="108">
        <f>ROUND(L36,2)+ROUND(L38,2)</f>
        <v>304969.64</v>
      </c>
      <c r="M35" s="107" t="s">
        <v>21</v>
      </c>
      <c r="N35" s="107" t="s">
        <v>21</v>
      </c>
      <c r="O35" s="107" t="s">
        <v>21</v>
      </c>
      <c r="P35" s="107" t="s">
        <v>21</v>
      </c>
      <c r="Q35" s="107" t="s">
        <v>21</v>
      </c>
      <c r="R35" s="107" t="s">
        <v>21</v>
      </c>
      <c r="S35" s="107" t="s">
        <v>21</v>
      </c>
    </row>
    <row r="36" spans="1:19" ht="45" customHeight="1" x14ac:dyDescent="0.25">
      <c r="A36" s="246" t="s">
        <v>23</v>
      </c>
      <c r="B36" s="246" t="s">
        <v>87</v>
      </c>
      <c r="C36" s="246" t="s">
        <v>25</v>
      </c>
      <c r="D36" s="246" t="s">
        <v>88</v>
      </c>
      <c r="E36" s="246" t="s">
        <v>89</v>
      </c>
      <c r="F36" s="247">
        <f>R36+R37</f>
        <v>2104.4</v>
      </c>
      <c r="G36" s="246" t="s">
        <v>90</v>
      </c>
      <c r="H36" s="248">
        <v>51</v>
      </c>
      <c r="I36" s="249">
        <v>51</v>
      </c>
      <c r="J36" s="250">
        <v>0.24230000000000002</v>
      </c>
      <c r="K36" s="251">
        <f>ROUND(I36,2)+(ROUND(I36,2)*J36)</f>
        <v>63.357300000000002</v>
      </c>
      <c r="L36" s="252">
        <f>ROUND(S36,2)+ROUND(S37,2)</f>
        <v>133334.78</v>
      </c>
      <c r="M36" s="246"/>
      <c r="N36" s="246" t="s">
        <v>85</v>
      </c>
      <c r="O36" s="246" t="s">
        <v>86</v>
      </c>
      <c r="P36" s="109" t="s">
        <v>31</v>
      </c>
      <c r="Q36" s="109" t="s">
        <v>32</v>
      </c>
      <c r="R36" s="110">
        <v>1052.2</v>
      </c>
      <c r="S36" s="111">
        <f>ROUND(K36,2)*R36</f>
        <v>66667.392000000007</v>
      </c>
    </row>
    <row r="37" spans="1:19" ht="45" customHeight="1" x14ac:dyDescent="0.25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09" t="s">
        <v>33</v>
      </c>
      <c r="Q37" s="109" t="s">
        <v>34</v>
      </c>
      <c r="R37" s="112">
        <v>1052.2</v>
      </c>
      <c r="S37" s="113">
        <f>ROUND(K36,2)*R37</f>
        <v>66667.392000000007</v>
      </c>
    </row>
    <row r="38" spans="1:19" ht="45" customHeight="1" x14ac:dyDescent="0.25">
      <c r="A38" s="253" t="s">
        <v>23</v>
      </c>
      <c r="B38" s="253" t="s">
        <v>91</v>
      </c>
      <c r="C38" s="253" t="s">
        <v>25</v>
      </c>
      <c r="D38" s="253" t="s">
        <v>92</v>
      </c>
      <c r="E38" s="253" t="s">
        <v>93</v>
      </c>
      <c r="F38" s="254">
        <f>R38+R39</f>
        <v>2104.4</v>
      </c>
      <c r="G38" s="253" t="s">
        <v>90</v>
      </c>
      <c r="H38" s="255">
        <v>65.650000000000006</v>
      </c>
      <c r="I38" s="256">
        <v>65.650000000000006</v>
      </c>
      <c r="J38" s="257">
        <v>0.24230000000000002</v>
      </c>
      <c r="K38" s="258">
        <f>ROUND(I38,2)+(ROUND(I38,2)*J38)</f>
        <v>81.556995000000001</v>
      </c>
      <c r="L38" s="259">
        <f>ROUND(S38,2)+ROUND(S39,2)</f>
        <v>171634.86</v>
      </c>
      <c r="M38" s="253"/>
      <c r="N38" s="253" t="s">
        <v>85</v>
      </c>
      <c r="O38" s="253" t="s">
        <v>86</v>
      </c>
      <c r="P38" s="114" t="s">
        <v>31</v>
      </c>
      <c r="Q38" s="114" t="s">
        <v>32</v>
      </c>
      <c r="R38" s="115">
        <v>1052.2</v>
      </c>
      <c r="S38" s="116">
        <f>ROUND(K38,2)*R38</f>
        <v>85817.432000000001</v>
      </c>
    </row>
    <row r="39" spans="1:19" ht="45" customHeight="1" x14ac:dyDescent="0.25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14" t="s">
        <v>33</v>
      </c>
      <c r="Q39" s="114" t="s">
        <v>34</v>
      </c>
      <c r="R39" s="117">
        <v>1052.2</v>
      </c>
      <c r="S39" s="118">
        <f>ROUND(K38,2)*R39</f>
        <v>85817.432000000001</v>
      </c>
    </row>
    <row r="40" spans="1:19" ht="45" customHeight="1" x14ac:dyDescent="0.25">
      <c r="A40" s="119" t="s">
        <v>19</v>
      </c>
      <c r="B40" s="119" t="s">
        <v>94</v>
      </c>
      <c r="C40" s="119" t="s">
        <v>21</v>
      </c>
      <c r="D40" s="119" t="s">
        <v>21</v>
      </c>
      <c r="E40" s="119" t="s">
        <v>95</v>
      </c>
      <c r="F40" s="119" t="s">
        <v>21</v>
      </c>
      <c r="G40" s="119" t="s">
        <v>21</v>
      </c>
      <c r="H40" s="119" t="s">
        <v>21</v>
      </c>
      <c r="I40" s="119" t="s">
        <v>21</v>
      </c>
      <c r="J40" s="119" t="s">
        <v>21</v>
      </c>
      <c r="K40" s="119" t="s">
        <v>21</v>
      </c>
      <c r="L40" s="120">
        <f>ROUND(L41,2)+ROUND(L42,2)+ROUND(L43,2)+ROUND(L44,2)</f>
        <v>65953.66</v>
      </c>
      <c r="M40" s="119" t="s">
        <v>21</v>
      </c>
      <c r="N40" s="119" t="s">
        <v>21</v>
      </c>
      <c r="O40" s="119" t="s">
        <v>21</v>
      </c>
      <c r="P40" s="119" t="s">
        <v>21</v>
      </c>
      <c r="Q40" s="119" t="s">
        <v>21</v>
      </c>
      <c r="R40" s="119" t="s">
        <v>21</v>
      </c>
      <c r="S40" s="119" t="s">
        <v>21</v>
      </c>
    </row>
    <row r="41" spans="1:19" ht="45" customHeight="1" x14ac:dyDescent="0.25">
      <c r="A41" s="121" t="s">
        <v>23</v>
      </c>
      <c r="B41" s="121" t="s">
        <v>96</v>
      </c>
      <c r="C41" s="121" t="s">
        <v>25</v>
      </c>
      <c r="D41" s="121" t="s">
        <v>97</v>
      </c>
      <c r="E41" s="121" t="s">
        <v>98</v>
      </c>
      <c r="F41" s="122">
        <f>R41</f>
        <v>4264.6000000000004</v>
      </c>
      <c r="G41" s="121" t="s">
        <v>90</v>
      </c>
      <c r="H41" s="123">
        <v>6.61</v>
      </c>
      <c r="I41" s="124">
        <v>6.61</v>
      </c>
      <c r="J41" s="125">
        <v>0.24230000000000002</v>
      </c>
      <c r="K41" s="126">
        <f>ROUND(I41,2)+(ROUND(I41,2)*J41)</f>
        <v>8.2116030000000002</v>
      </c>
      <c r="L41" s="127">
        <f>ROUND(S41,2)</f>
        <v>35012.370000000003</v>
      </c>
      <c r="M41" s="121"/>
      <c r="N41" s="121" t="s">
        <v>94</v>
      </c>
      <c r="O41" s="121" t="s">
        <v>95</v>
      </c>
      <c r="P41" s="121" t="s">
        <v>33</v>
      </c>
      <c r="Q41" s="121" t="s">
        <v>34</v>
      </c>
      <c r="R41" s="128">
        <v>4264.6000000000004</v>
      </c>
      <c r="S41" s="129">
        <f>ROUND(K41,2)*R41</f>
        <v>35012.366000000009</v>
      </c>
    </row>
    <row r="42" spans="1:19" ht="45" customHeight="1" x14ac:dyDescent="0.25">
      <c r="A42" s="130" t="s">
        <v>23</v>
      </c>
      <c r="B42" s="130" t="s">
        <v>99</v>
      </c>
      <c r="C42" s="130" t="s">
        <v>62</v>
      </c>
      <c r="D42" s="130" t="s">
        <v>100</v>
      </c>
      <c r="E42" s="130" t="s">
        <v>101</v>
      </c>
      <c r="F42" s="131">
        <f>R42</f>
        <v>11</v>
      </c>
      <c r="G42" s="130" t="s">
        <v>46</v>
      </c>
      <c r="H42" s="132">
        <v>501.58</v>
      </c>
      <c r="I42" s="133">
        <v>501.58</v>
      </c>
      <c r="J42" s="134">
        <v>0.24230000000000002</v>
      </c>
      <c r="K42" s="135">
        <f>ROUND(I42,2)+(ROUND(I42,2)*J42)</f>
        <v>623.11283400000002</v>
      </c>
      <c r="L42" s="136">
        <f>ROUND(S42,2)</f>
        <v>6854.21</v>
      </c>
      <c r="M42" s="130"/>
      <c r="N42" s="130" t="s">
        <v>94</v>
      </c>
      <c r="O42" s="130" t="s">
        <v>95</v>
      </c>
      <c r="P42" s="130" t="s">
        <v>33</v>
      </c>
      <c r="Q42" s="130" t="s">
        <v>34</v>
      </c>
      <c r="R42" s="137">
        <v>11</v>
      </c>
      <c r="S42" s="138">
        <f>ROUND(K42,2)*R42</f>
        <v>6854.21</v>
      </c>
    </row>
    <row r="43" spans="1:19" ht="45" customHeight="1" x14ac:dyDescent="0.25">
      <c r="A43" s="139" t="s">
        <v>23</v>
      </c>
      <c r="B43" s="139" t="s">
        <v>102</v>
      </c>
      <c r="C43" s="139" t="s">
        <v>62</v>
      </c>
      <c r="D43" s="139" t="s">
        <v>103</v>
      </c>
      <c r="E43" s="139" t="s">
        <v>104</v>
      </c>
      <c r="F43" s="140">
        <f>R43</f>
        <v>22</v>
      </c>
      <c r="G43" s="139" t="s">
        <v>105</v>
      </c>
      <c r="H43" s="141">
        <v>453.94</v>
      </c>
      <c r="I43" s="142">
        <v>453.94</v>
      </c>
      <c r="J43" s="143">
        <v>0.24230000000000002</v>
      </c>
      <c r="K43" s="144">
        <f>ROUND(I43,2)+(ROUND(I43,2)*J43)</f>
        <v>563.92966200000001</v>
      </c>
      <c r="L43" s="145">
        <f>ROUND(S43,2)</f>
        <v>12406.46</v>
      </c>
      <c r="M43" s="139"/>
      <c r="N43" s="139" t="s">
        <v>94</v>
      </c>
      <c r="O43" s="139" t="s">
        <v>95</v>
      </c>
      <c r="P43" s="139" t="s">
        <v>33</v>
      </c>
      <c r="Q43" s="139" t="s">
        <v>34</v>
      </c>
      <c r="R43" s="146">
        <v>22</v>
      </c>
      <c r="S43" s="147">
        <f>ROUND(K43,2)*R43</f>
        <v>12406.46</v>
      </c>
    </row>
    <row r="44" spans="1:19" ht="45" customHeight="1" x14ac:dyDescent="0.25">
      <c r="A44" s="148" t="s">
        <v>23</v>
      </c>
      <c r="B44" s="148" t="s">
        <v>106</v>
      </c>
      <c r="C44" s="148" t="s">
        <v>62</v>
      </c>
      <c r="D44" s="148" t="s">
        <v>107</v>
      </c>
      <c r="E44" s="148" t="s">
        <v>108</v>
      </c>
      <c r="F44" s="149">
        <f>R44</f>
        <v>294</v>
      </c>
      <c r="G44" s="148" t="s">
        <v>105</v>
      </c>
      <c r="H44" s="150">
        <v>31.98</v>
      </c>
      <c r="I44" s="151">
        <v>31.98</v>
      </c>
      <c r="J44" s="152">
        <v>0.24230000000000002</v>
      </c>
      <c r="K44" s="153">
        <f>ROUND(I44,2)+(ROUND(I44,2)*J44)</f>
        <v>39.728754000000002</v>
      </c>
      <c r="L44" s="154">
        <f>ROUND(S44,2)</f>
        <v>11680.62</v>
      </c>
      <c r="M44" s="148"/>
      <c r="N44" s="148" t="s">
        <v>94</v>
      </c>
      <c r="O44" s="148" t="s">
        <v>95</v>
      </c>
      <c r="P44" s="148" t="s">
        <v>33</v>
      </c>
      <c r="Q44" s="148" t="s">
        <v>34</v>
      </c>
      <c r="R44" s="155">
        <v>294</v>
      </c>
      <c r="S44" s="156">
        <f>ROUND(K44,2)*R44</f>
        <v>11680.619999999999</v>
      </c>
    </row>
    <row r="45" spans="1:19" ht="45" customHeight="1" x14ac:dyDescent="0.25">
      <c r="A45" s="157" t="s">
        <v>21</v>
      </c>
      <c r="B45" s="157" t="s">
        <v>21</v>
      </c>
      <c r="C45" s="157" t="s">
        <v>21</v>
      </c>
      <c r="D45" s="157" t="s">
        <v>21</v>
      </c>
      <c r="E45" s="157" t="s">
        <v>21</v>
      </c>
      <c r="F45" s="157" t="s">
        <v>21</v>
      </c>
      <c r="G45" s="157" t="s">
        <v>21</v>
      </c>
      <c r="H45" s="157" t="s">
        <v>21</v>
      </c>
      <c r="I45" s="157" t="s">
        <v>21</v>
      </c>
      <c r="J45" s="157" t="s">
        <v>21</v>
      </c>
      <c r="K45" s="157" t="s">
        <v>21</v>
      </c>
      <c r="L45" s="157" t="s">
        <v>21</v>
      </c>
      <c r="M45" s="157" t="s">
        <v>21</v>
      </c>
      <c r="N45" s="157" t="s">
        <v>21</v>
      </c>
      <c r="O45" s="157" t="s">
        <v>21</v>
      </c>
      <c r="P45" s="157" t="s">
        <v>21</v>
      </c>
      <c r="Q45" s="157" t="s">
        <v>21</v>
      </c>
      <c r="R45" s="157" t="s">
        <v>109</v>
      </c>
      <c r="S45" s="158">
        <f>L2+L12+L14+L18+L35+L40</f>
        <v>1454374.32</v>
      </c>
    </row>
    <row r="46" spans="1:19" ht="45" customHeight="1" x14ac:dyDescent="0.25">
      <c r="A46" s="159" t="s">
        <v>21</v>
      </c>
      <c r="B46" s="159" t="s">
        <v>21</v>
      </c>
      <c r="C46" s="159" t="s">
        <v>21</v>
      </c>
      <c r="D46" s="159" t="s">
        <v>21</v>
      </c>
      <c r="E46" s="159" t="s">
        <v>21</v>
      </c>
      <c r="F46" s="159" t="s">
        <v>21</v>
      </c>
      <c r="G46" s="159" t="s">
        <v>21</v>
      </c>
      <c r="H46" s="159" t="s">
        <v>21</v>
      </c>
      <c r="I46" s="159" t="s">
        <v>21</v>
      </c>
      <c r="J46" s="159" t="s">
        <v>21</v>
      </c>
      <c r="K46" s="159" t="s">
        <v>21</v>
      </c>
      <c r="L46" s="159" t="s">
        <v>21</v>
      </c>
      <c r="M46" s="159" t="s">
        <v>21</v>
      </c>
      <c r="N46" s="159" t="s">
        <v>21</v>
      </c>
      <c r="O46" s="159" t="s">
        <v>21</v>
      </c>
      <c r="P46" s="159" t="s">
        <v>21</v>
      </c>
      <c r="Q46" s="159" t="s">
        <v>21</v>
      </c>
      <c r="R46" s="159" t="s">
        <v>110</v>
      </c>
      <c r="S46" s="160">
        <f>ROUND(1454374.32,2)-ROUND(S45,2)</f>
        <v>0</v>
      </c>
    </row>
  </sheetData>
  <mergeCells count="195">
    <mergeCell ref="J38:J39"/>
    <mergeCell ref="K38:K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3:J34"/>
    <mergeCell ref="K33:K34"/>
    <mergeCell ref="L33:L34"/>
    <mergeCell ref="M33:M34"/>
    <mergeCell ref="N33:N34"/>
    <mergeCell ref="O33:O34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29:J30"/>
    <mergeCell ref="K29:K30"/>
    <mergeCell ref="L29:L30"/>
    <mergeCell ref="M29:M30"/>
    <mergeCell ref="N29:N30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5:J26"/>
    <mergeCell ref="K25:K26"/>
    <mergeCell ref="L25:L26"/>
    <mergeCell ref="M25:M26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1:J22"/>
    <mergeCell ref="K21:K22"/>
    <mergeCell ref="L21:L22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9:J11"/>
    <mergeCell ref="K9:K11"/>
    <mergeCell ref="L9:L11"/>
    <mergeCell ref="M9:M11"/>
    <mergeCell ref="N9:N11"/>
    <mergeCell ref="O9:O11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3:J5"/>
    <mergeCell ref="K3:K5"/>
    <mergeCell ref="L3:L5"/>
    <mergeCell ref="M3:M5"/>
    <mergeCell ref="N3:N5"/>
    <mergeCell ref="O3:O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5" x14ac:dyDescent="0.25"/>
  <cols>
    <col min="1" max="1" width="15" customWidth="1"/>
    <col min="2" max="2" width="50" customWidth="1"/>
    <col min="3" max="3" width="20" customWidth="1"/>
    <col min="4" max="4" width="50" customWidth="1"/>
    <col min="5" max="5" width="35" customWidth="1"/>
  </cols>
  <sheetData>
    <row r="1" spans="1:5" x14ac:dyDescent="0.25">
      <c r="A1" s="161" t="s">
        <v>111</v>
      </c>
      <c r="B1" s="161" t="s">
        <v>112</v>
      </c>
      <c r="C1" s="161" t="s">
        <v>113</v>
      </c>
      <c r="D1" s="161" t="s">
        <v>16</v>
      </c>
      <c r="E1" s="161" t="s">
        <v>114</v>
      </c>
    </row>
    <row r="2" spans="1:5" ht="45" customHeight="1" x14ac:dyDescent="0.25">
      <c r="A2" s="260" t="s">
        <v>20</v>
      </c>
      <c r="B2" s="260" t="s">
        <v>29</v>
      </c>
      <c r="C2" s="162" t="s">
        <v>20</v>
      </c>
      <c r="D2" s="162" t="s">
        <v>30</v>
      </c>
      <c r="E2" s="162" t="s">
        <v>20</v>
      </c>
    </row>
    <row r="3" spans="1:5" ht="45" customHeight="1" x14ac:dyDescent="0.25">
      <c r="A3" s="169"/>
      <c r="B3" s="169"/>
      <c r="C3" s="162" t="s">
        <v>31</v>
      </c>
      <c r="D3" s="162" t="s">
        <v>32</v>
      </c>
      <c r="E3" s="162" t="s">
        <v>31</v>
      </c>
    </row>
    <row r="4" spans="1:5" ht="45" customHeight="1" x14ac:dyDescent="0.25">
      <c r="A4" s="169"/>
      <c r="B4" s="169"/>
      <c r="C4" s="162" t="s">
        <v>33</v>
      </c>
      <c r="D4" s="162" t="s">
        <v>34</v>
      </c>
      <c r="E4" s="162" t="s">
        <v>33</v>
      </c>
    </row>
    <row r="5" spans="1:5" ht="45" customHeight="1" x14ac:dyDescent="0.25">
      <c r="A5" s="163" t="s">
        <v>31</v>
      </c>
      <c r="B5" s="163" t="s">
        <v>42</v>
      </c>
      <c r="C5" s="163" t="s">
        <v>20</v>
      </c>
      <c r="D5" s="163" t="s">
        <v>30</v>
      </c>
      <c r="E5" s="163" t="s">
        <v>20</v>
      </c>
    </row>
    <row r="6" spans="1:5" ht="45" customHeight="1" x14ac:dyDescent="0.25">
      <c r="A6" s="164" t="s">
        <v>33</v>
      </c>
      <c r="B6" s="164" t="s">
        <v>47</v>
      </c>
      <c r="C6" s="164" t="s">
        <v>20</v>
      </c>
      <c r="D6" s="164" t="s">
        <v>30</v>
      </c>
      <c r="E6" s="164" t="s">
        <v>20</v>
      </c>
    </row>
    <row r="7" spans="1:5" ht="45" customHeight="1" x14ac:dyDescent="0.25">
      <c r="A7" s="261" t="s">
        <v>59</v>
      </c>
      <c r="B7" s="261" t="s">
        <v>60</v>
      </c>
      <c r="C7" s="165" t="s">
        <v>20</v>
      </c>
      <c r="D7" s="165" t="s">
        <v>30</v>
      </c>
      <c r="E7" s="165" t="s">
        <v>20</v>
      </c>
    </row>
    <row r="8" spans="1:5" ht="45" customHeight="1" x14ac:dyDescent="0.25">
      <c r="A8" s="169"/>
      <c r="B8" s="169"/>
      <c r="C8" s="165" t="s">
        <v>31</v>
      </c>
      <c r="D8" s="165" t="s">
        <v>32</v>
      </c>
      <c r="E8" s="165" t="s">
        <v>31</v>
      </c>
    </row>
    <row r="9" spans="1:5" ht="45" customHeight="1" x14ac:dyDescent="0.25">
      <c r="A9" s="262" t="s">
        <v>85</v>
      </c>
      <c r="B9" s="262" t="s">
        <v>86</v>
      </c>
      <c r="C9" s="166" t="s">
        <v>31</v>
      </c>
      <c r="D9" s="166" t="s">
        <v>32</v>
      </c>
      <c r="E9" s="166" t="s">
        <v>31</v>
      </c>
    </row>
    <row r="10" spans="1:5" ht="45" customHeight="1" x14ac:dyDescent="0.25">
      <c r="A10" s="169"/>
      <c r="B10" s="169"/>
      <c r="C10" s="166" t="s">
        <v>33</v>
      </c>
      <c r="D10" s="166" t="s">
        <v>34</v>
      </c>
      <c r="E10" s="166" t="s">
        <v>33</v>
      </c>
    </row>
    <row r="11" spans="1:5" ht="45" customHeight="1" x14ac:dyDescent="0.25">
      <c r="A11" s="167" t="s">
        <v>94</v>
      </c>
      <c r="B11" s="167" t="s">
        <v>95</v>
      </c>
      <c r="C11" s="167" t="s">
        <v>33</v>
      </c>
      <c r="D11" s="167" t="s">
        <v>34</v>
      </c>
      <c r="E11" s="167" t="s">
        <v>33</v>
      </c>
    </row>
  </sheetData>
  <mergeCells count="6">
    <mergeCell ref="A2:A4"/>
    <mergeCell ref="B2:B4"/>
    <mergeCell ref="A7:A8"/>
    <mergeCell ref="B7:B8"/>
    <mergeCell ref="A9:A10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PO-PLE</vt:lpstr>
      <vt:lpstr>CFF - 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2025-05-28T18:29:39Z</dcterms:created>
  <dcterms:modified xsi:type="dcterms:W3CDTF">2025-05-28T18:30:43Z</dcterms:modified>
</cp:coreProperties>
</file>