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775" firstSheet="1" activeTab="1"/>
  </bookViews>
  <sheets>
    <sheet name="preço de mercado" sheetId="1" state="hidden" r:id="rId1"/>
    <sheet name="ITEM 4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4'!$A$1:$J$106</definedName>
    <definedName name="desconto">#REF!</definedName>
    <definedName name="SB1_">'ITEM 4'!$F$98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4'!$H$98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4'!$H$89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4'!$H$94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24519"/>
</workbook>
</file>

<file path=xl/calcChain.xml><?xml version="1.0" encoding="utf-8"?>
<calcChain xmlns="http://schemas.openxmlformats.org/spreadsheetml/2006/main">
  <c r="F57" i="3"/>
  <c r="F25"/>
  <c r="F24"/>
  <c r="F59"/>
  <c r="F29"/>
  <c r="F28"/>
  <c r="F30"/>
  <c r="F27"/>
  <c r="F26"/>
  <c r="F52"/>
  <c r="F53"/>
  <c r="F55"/>
  <c r="F40"/>
  <c r="F54"/>
  <c r="F46"/>
  <c r="F47"/>
  <c r="F48"/>
  <c r="F50"/>
  <c r="F45"/>
  <c r="F43"/>
  <c r="F44"/>
  <c r="F42"/>
  <c r="F41"/>
  <c r="F11"/>
  <c r="F18"/>
  <c r="F87"/>
  <c r="F86"/>
  <c r="F82"/>
  <c r="F74"/>
  <c r="F78"/>
  <c r="F79"/>
  <c r="F80"/>
  <c r="F76"/>
  <c r="F77"/>
  <c r="F70"/>
  <c r="F72"/>
  <c r="F75"/>
  <c r="F63"/>
  <c r="F61"/>
  <c r="F58"/>
  <c r="F60"/>
  <c r="F33"/>
  <c r="F34"/>
  <c r="F35"/>
  <c r="F36"/>
  <c r="F23"/>
  <c r="F20"/>
  <c r="F66"/>
  <c r="F67"/>
  <c r="F15"/>
  <c r="F13"/>
  <c r="F14"/>
  <c r="F16"/>
  <c r="F81"/>
  <c r="F73"/>
  <c r="F85"/>
  <c r="F21"/>
  <c r="F31"/>
  <c r="F32"/>
  <c r="F68"/>
  <c r="G68" s="1"/>
  <c r="F71"/>
  <c r="F64"/>
  <c r="G64" s="1"/>
  <c r="F65"/>
  <c r="F56"/>
  <c r="G56" s="1"/>
  <c r="F37"/>
  <c r="F38"/>
  <c r="F19"/>
  <c r="F17"/>
  <c r="G17" s="1"/>
  <c r="F12"/>
  <c r="F39"/>
  <c r="F51"/>
  <c r="G51" s="1"/>
  <c r="F62"/>
  <c r="F49"/>
  <c r="F83"/>
  <c r="F84"/>
  <c r="F88"/>
  <c r="F69"/>
  <c r="F22"/>
  <c r="C14"/>
  <c r="C16"/>
  <c r="C81"/>
  <c r="C73"/>
  <c r="C85"/>
  <c r="C21"/>
  <c r="C31"/>
  <c r="C32"/>
  <c r="C68"/>
  <c r="C71"/>
  <c r="C64"/>
  <c r="C65"/>
  <c r="C56"/>
  <c r="C37"/>
  <c r="C38"/>
  <c r="C19"/>
  <c r="C17"/>
  <c r="C12"/>
  <c r="C39"/>
  <c r="C51"/>
  <c r="C62"/>
  <c r="C49"/>
  <c r="C83"/>
  <c r="C84"/>
  <c r="D14"/>
  <c r="D16"/>
  <c r="D81"/>
  <c r="D73"/>
  <c r="D85"/>
  <c r="D21"/>
  <c r="D31"/>
  <c r="D32"/>
  <c r="D68"/>
  <c r="D71"/>
  <c r="D64"/>
  <c r="D65"/>
  <c r="D56"/>
  <c r="D37"/>
  <c r="D38"/>
  <c r="D19"/>
  <c r="D17"/>
  <c r="D12"/>
  <c r="D39"/>
  <c r="D51"/>
  <c r="D62"/>
  <c r="D49"/>
  <c r="D83"/>
  <c r="D84"/>
  <c r="D88"/>
  <c r="D69"/>
  <c r="G81"/>
  <c r="G31"/>
  <c r="G38"/>
  <c r="G49"/>
  <c r="G69"/>
  <c r="D13"/>
  <c r="C13"/>
  <c r="G15"/>
  <c r="D15"/>
  <c r="C15"/>
  <c r="G11"/>
  <c r="D11"/>
  <c r="C11"/>
  <c r="C18"/>
  <c r="C87"/>
  <c r="C86"/>
  <c r="C82"/>
  <c r="C74"/>
  <c r="C78"/>
  <c r="C79"/>
  <c r="C80"/>
  <c r="C76"/>
  <c r="C77"/>
  <c r="C70"/>
  <c r="C72"/>
  <c r="C75"/>
  <c r="C63"/>
  <c r="C61"/>
  <c r="C58"/>
  <c r="C60"/>
  <c r="C33"/>
  <c r="C34"/>
  <c r="C35"/>
  <c r="C36"/>
  <c r="C23"/>
  <c r="C20"/>
  <c r="C66"/>
  <c r="C67"/>
  <c r="C88"/>
  <c r="C69"/>
  <c r="G14"/>
  <c r="D67"/>
  <c r="G66"/>
  <c r="D66"/>
  <c r="D20"/>
  <c r="G23"/>
  <c r="D23"/>
  <c r="D36"/>
  <c r="G85"/>
  <c r="G35"/>
  <c r="D35"/>
  <c r="D34"/>
  <c r="G33"/>
  <c r="D33"/>
  <c r="D60"/>
  <c r="G58"/>
  <c r="D58"/>
  <c r="D61"/>
  <c r="G63"/>
  <c r="D63"/>
  <c r="D75"/>
  <c r="G72"/>
  <c r="D72"/>
  <c r="D70"/>
  <c r="G77"/>
  <c r="D77"/>
  <c r="D76"/>
  <c r="G80"/>
  <c r="D80"/>
  <c r="F92"/>
  <c r="G92"/>
  <c r="G93"/>
  <c r="B12" i="14"/>
  <c r="G18" i="3"/>
  <c r="G87"/>
  <c r="G74"/>
  <c r="D18"/>
  <c r="D87"/>
  <c r="D86"/>
  <c r="D82"/>
  <c r="D74"/>
  <c r="D78"/>
  <c r="D79"/>
  <c r="A8" i="13"/>
  <c r="A7"/>
  <c r="G54" i="3"/>
  <c r="G46"/>
  <c r="G50"/>
  <c r="G45"/>
  <c r="G41"/>
  <c r="D40"/>
  <c r="D54"/>
  <c r="D46"/>
  <c r="D47"/>
  <c r="D48"/>
  <c r="D50"/>
  <c r="D45"/>
  <c r="D43"/>
  <c r="D44"/>
  <c r="D42"/>
  <c r="D41"/>
  <c r="C40"/>
  <c r="C54"/>
  <c r="C46"/>
  <c r="C47"/>
  <c r="C48"/>
  <c r="C50"/>
  <c r="C45"/>
  <c r="C43"/>
  <c r="C44"/>
  <c r="C42"/>
  <c r="C41"/>
  <c r="H11" l="1"/>
  <c r="I11" s="1"/>
  <c r="G39"/>
  <c r="G62"/>
  <c r="G83"/>
  <c r="G36"/>
  <c r="G20"/>
  <c r="G67"/>
  <c r="G13"/>
  <c r="G16"/>
  <c r="G73"/>
  <c r="G76"/>
  <c r="G70"/>
  <c r="G75"/>
  <c r="G61"/>
  <c r="G60"/>
  <c r="G34"/>
  <c r="G21"/>
  <c r="G32"/>
  <c r="G71"/>
  <c r="G65"/>
  <c r="G37"/>
  <c r="G19"/>
  <c r="G12"/>
  <c r="G84"/>
  <c r="F94"/>
  <c r="F97" s="1"/>
  <c r="G88"/>
  <c r="G82"/>
  <c r="G79"/>
  <c r="G86"/>
  <c r="G78"/>
  <c r="G42"/>
  <c r="G44"/>
  <c r="G48"/>
  <c r="G40"/>
  <c r="G43"/>
  <c r="G47"/>
  <c r="C52"/>
  <c r="M7" i="14" l="1"/>
  <c r="L13"/>
  <c r="O13"/>
  <c r="R13" s="1"/>
  <c r="L14"/>
  <c r="O14" s="1"/>
  <c r="R14" s="1"/>
  <c r="L16"/>
  <c r="O16" s="1"/>
  <c r="R16" s="1"/>
  <c r="J17" i="13"/>
  <c r="J16"/>
  <c r="J15"/>
  <c r="J14"/>
  <c r="J13"/>
  <c r="D55" i="3"/>
  <c r="C55"/>
  <c r="D53"/>
  <c r="C53"/>
  <c r="D52"/>
  <c r="D26"/>
  <c r="C26"/>
  <c r="D27"/>
  <c r="C27"/>
  <c r="D30"/>
  <c r="C30"/>
  <c r="D28"/>
  <c r="C28"/>
  <c r="D29"/>
  <c r="C29"/>
  <c r="D59"/>
  <c r="C59"/>
  <c r="D24"/>
  <c r="C24"/>
  <c r="D25"/>
  <c r="C25"/>
  <c r="D57"/>
  <c r="C57"/>
  <c r="G22"/>
  <c r="D22"/>
  <c r="C22"/>
  <c r="I7"/>
  <c r="H83" l="1"/>
  <c r="I83" s="1"/>
  <c r="H51"/>
  <c r="I51" s="1"/>
  <c r="H39"/>
  <c r="I39" s="1"/>
  <c r="H62"/>
  <c r="I62" s="1"/>
  <c r="H23"/>
  <c r="I23" s="1"/>
  <c r="H66"/>
  <c r="I66" s="1"/>
  <c r="H81"/>
  <c r="I81" s="1"/>
  <c r="H14"/>
  <c r="I14" s="1"/>
  <c r="H15"/>
  <c r="I15" s="1"/>
  <c r="H67"/>
  <c r="I67" s="1"/>
  <c r="H13"/>
  <c r="I13" s="1"/>
  <c r="H36"/>
  <c r="I36" s="1"/>
  <c r="H73"/>
  <c r="I73" s="1"/>
  <c r="H16"/>
  <c r="I16" s="1"/>
  <c r="H20"/>
  <c r="I20" s="1"/>
  <c r="H64"/>
  <c r="I64" s="1"/>
  <c r="H31"/>
  <c r="I31" s="1"/>
  <c r="H33"/>
  <c r="I33" s="1"/>
  <c r="H72"/>
  <c r="I72" s="1"/>
  <c r="H80"/>
  <c r="I80" s="1"/>
  <c r="H56"/>
  <c r="I56" s="1"/>
  <c r="H85"/>
  <c r="I85" s="1"/>
  <c r="H58"/>
  <c r="I58" s="1"/>
  <c r="H77"/>
  <c r="I77" s="1"/>
  <c r="H49"/>
  <c r="I49" s="1"/>
  <c r="H17"/>
  <c r="I17" s="1"/>
  <c r="H38"/>
  <c r="I38" s="1"/>
  <c r="H68"/>
  <c r="I68" s="1"/>
  <c r="H35"/>
  <c r="I35" s="1"/>
  <c r="H63"/>
  <c r="I63" s="1"/>
  <c r="H70"/>
  <c r="I70" s="1"/>
  <c r="H12"/>
  <c r="I12" s="1"/>
  <c r="H76"/>
  <c r="I76" s="1"/>
  <c r="H32"/>
  <c r="I32" s="1"/>
  <c r="H71"/>
  <c r="I71" s="1"/>
  <c r="H61"/>
  <c r="I61" s="1"/>
  <c r="H60"/>
  <c r="I60" s="1"/>
  <c r="H19"/>
  <c r="I19" s="1"/>
  <c r="H37"/>
  <c r="I37" s="1"/>
  <c r="H21"/>
  <c r="I21" s="1"/>
  <c r="H84"/>
  <c r="I84" s="1"/>
  <c r="H34"/>
  <c r="I34" s="1"/>
  <c r="H75"/>
  <c r="I75" s="1"/>
  <c r="H65"/>
  <c r="I65" s="1"/>
  <c r="H92"/>
  <c r="I92" s="1"/>
  <c r="H93"/>
  <c r="I93" s="1"/>
  <c r="H78"/>
  <c r="I78" s="1"/>
  <c r="H86"/>
  <c r="I86" s="1"/>
  <c r="H87"/>
  <c r="I87" s="1"/>
  <c r="H88"/>
  <c r="I88" s="1"/>
  <c r="H69"/>
  <c r="I69" s="1"/>
  <c r="H79"/>
  <c r="I79" s="1"/>
  <c r="H82"/>
  <c r="I82" s="1"/>
  <c r="H74"/>
  <c r="I74" s="1"/>
  <c r="H18"/>
  <c r="I18" s="1"/>
  <c r="H41"/>
  <c r="I41" s="1"/>
  <c r="H45"/>
  <c r="I45" s="1"/>
  <c r="H46"/>
  <c r="I46" s="1"/>
  <c r="H54"/>
  <c r="I54" s="1"/>
  <c r="H43"/>
  <c r="I43" s="1"/>
  <c r="H42"/>
  <c r="I42" s="1"/>
  <c r="H44"/>
  <c r="I44" s="1"/>
  <c r="H40"/>
  <c r="I40" s="1"/>
  <c r="H47"/>
  <c r="I47" s="1"/>
  <c r="H50"/>
  <c r="I50" s="1"/>
  <c r="H48"/>
  <c r="I48" s="1"/>
  <c r="D46" i="13"/>
  <c r="D41"/>
  <c r="G52" i="3"/>
  <c r="G28"/>
  <c r="G25"/>
  <c r="H53"/>
  <c r="I53" s="1"/>
  <c r="H28"/>
  <c r="I28" s="1"/>
  <c r="H59"/>
  <c r="I59" s="1"/>
  <c r="H52"/>
  <c r="I52" s="1"/>
  <c r="H24"/>
  <c r="I24" s="1"/>
  <c r="H27"/>
  <c r="I27" s="1"/>
  <c r="H25"/>
  <c r="I25" s="1"/>
  <c r="H30"/>
  <c r="I30" s="1"/>
  <c r="H55"/>
  <c r="I55" s="1"/>
  <c r="G24"/>
  <c r="G59"/>
  <c r="G30"/>
  <c r="G27"/>
  <c r="G53"/>
  <c r="G55"/>
  <c r="H22"/>
  <c r="I22" s="1"/>
  <c r="H57"/>
  <c r="I57" s="1"/>
  <c r="H29"/>
  <c r="I29" s="1"/>
  <c r="H26"/>
  <c r="I26" s="1"/>
  <c r="G57"/>
  <c r="G29"/>
  <c r="G26"/>
  <c r="F89" l="1"/>
  <c r="F96" s="1"/>
  <c r="F98" s="1"/>
  <c r="H94"/>
  <c r="H97" s="1"/>
  <c r="H89"/>
  <c r="H96" s="1"/>
  <c r="H13" i="14" l="1"/>
  <c r="K13" s="1"/>
  <c r="H14"/>
  <c r="Q14" s="1"/>
  <c r="H98" i="3"/>
  <c r="N13" i="14" l="1"/>
  <c r="Q13"/>
  <c r="N14"/>
  <c r="K14"/>
  <c r="H16"/>
  <c r="K16" s="1"/>
  <c r="N1" i="1"/>
  <c r="N16" i="14" l="1"/>
  <c r="I16"/>
  <c r="I14"/>
  <c r="Q16"/>
  <c r="I13"/>
  <c r="F3" i="1"/>
  <c r="F7"/>
  <c r="F11"/>
  <c r="F15"/>
  <c r="F19"/>
  <c r="F23"/>
  <c r="F27"/>
  <c r="F31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F143"/>
  <c r="F147"/>
  <c r="F151"/>
  <c r="F155"/>
  <c r="F159"/>
  <c r="F163"/>
  <c r="F167"/>
  <c r="F171"/>
  <c r="F175"/>
  <c r="F179"/>
  <c r="F183"/>
  <c r="F187"/>
  <c r="F191"/>
  <c r="F195"/>
  <c r="F199"/>
  <c r="F203"/>
  <c r="F207"/>
  <c r="F211"/>
  <c r="F215"/>
  <c r="F219"/>
  <c r="F223"/>
  <c r="F227"/>
  <c r="F231"/>
  <c r="F235"/>
  <c r="F239"/>
  <c r="F243"/>
  <c r="F247"/>
  <c r="F251"/>
  <c r="F255"/>
  <c r="F259"/>
  <c r="F263"/>
  <c r="F267"/>
  <c r="F271"/>
  <c r="F275"/>
  <c r="F279"/>
  <c r="F283"/>
  <c r="F287"/>
  <c r="F291"/>
  <c r="F295"/>
  <c r="F299"/>
  <c r="F303"/>
  <c r="F307"/>
  <c r="F311"/>
  <c r="F315"/>
  <c r="F319"/>
  <c r="F323"/>
  <c r="F327"/>
  <c r="F331"/>
  <c r="F335"/>
  <c r="F339"/>
  <c r="F4"/>
  <c r="F8"/>
  <c r="F12"/>
  <c r="F16"/>
  <c r="F20"/>
  <c r="F24"/>
  <c r="F28"/>
  <c r="F3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F240"/>
  <c r="F244"/>
  <c r="F248"/>
  <c r="F252"/>
  <c r="F256"/>
  <c r="F260"/>
  <c r="F264"/>
  <c r="F268"/>
  <c r="F272"/>
  <c r="F276"/>
  <c r="F280"/>
  <c r="F284"/>
  <c r="F288"/>
  <c r="F292"/>
  <c r="F296"/>
  <c r="F300"/>
  <c r="F304"/>
  <c r="F308"/>
  <c r="F312"/>
  <c r="F316"/>
  <c r="F320"/>
  <c r="F324"/>
  <c r="F328"/>
  <c r="F332"/>
  <c r="F336"/>
  <c r="F340"/>
  <c r="F5"/>
  <c r="F9"/>
  <c r="F13"/>
  <c r="F17"/>
  <c r="F21"/>
  <c r="F25"/>
  <c r="F29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F145"/>
  <c r="F149"/>
  <c r="F153"/>
  <c r="F157"/>
  <c r="F161"/>
  <c r="F165"/>
  <c r="F169"/>
  <c r="F173"/>
  <c r="F177"/>
  <c r="F181"/>
  <c r="F185"/>
  <c r="F189"/>
  <c r="F193"/>
  <c r="F197"/>
  <c r="F201"/>
  <c r="F205"/>
  <c r="F209"/>
  <c r="F213"/>
  <c r="F217"/>
  <c r="F221"/>
  <c r="F225"/>
  <c r="F229"/>
  <c r="F233"/>
  <c r="F237"/>
  <c r="F241"/>
  <c r="F245"/>
  <c r="F249"/>
  <c r="F253"/>
  <c r="F257"/>
  <c r="F261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6"/>
  <c r="F22"/>
  <c r="F38"/>
  <c r="F54"/>
  <c r="F70"/>
  <c r="F86"/>
  <c r="F102"/>
  <c r="F118"/>
  <c r="F134"/>
  <c r="F150"/>
  <c r="F166"/>
  <c r="F182"/>
  <c r="F198"/>
  <c r="F214"/>
  <c r="F230"/>
  <c r="F246"/>
  <c r="F262"/>
  <c r="F278"/>
  <c r="F294"/>
  <c r="F310"/>
  <c r="F326"/>
  <c r="F342"/>
  <c r="F346"/>
  <c r="F350"/>
  <c r="F354"/>
  <c r="F358"/>
  <c r="F362"/>
  <c r="F366"/>
  <c r="F370"/>
  <c r="F374"/>
  <c r="F378"/>
  <c r="F382"/>
  <c r="F386"/>
  <c r="F390"/>
  <c r="F394"/>
  <c r="F398"/>
  <c r="F402"/>
  <c r="F406"/>
  <c r="F410"/>
  <c r="F414"/>
  <c r="F418"/>
  <c r="F422"/>
  <c r="F426"/>
  <c r="F430"/>
  <c r="F434"/>
  <c r="F438"/>
  <c r="F442"/>
  <c r="F446"/>
  <c r="F450"/>
  <c r="F454"/>
  <c r="F458"/>
  <c r="F462"/>
  <c r="F466"/>
  <c r="F470"/>
  <c r="F474"/>
  <c r="F478"/>
  <c r="F482"/>
  <c r="F486"/>
  <c r="F490"/>
  <c r="F494"/>
  <c r="F498"/>
  <c r="F502"/>
  <c r="F506"/>
  <c r="F510"/>
  <c r="F514"/>
  <c r="F518"/>
  <c r="F522"/>
  <c r="F526"/>
  <c r="F530"/>
  <c r="F534"/>
  <c r="F538"/>
  <c r="F542"/>
  <c r="F546"/>
  <c r="F550"/>
  <c r="F554"/>
  <c r="F558"/>
  <c r="F562"/>
  <c r="F566"/>
  <c r="F570"/>
  <c r="F574"/>
  <c r="F578"/>
  <c r="F582"/>
  <c r="F586"/>
  <c r="F590"/>
  <c r="F594"/>
  <c r="F598"/>
  <c r="F602"/>
  <c r="F606"/>
  <c r="F610"/>
  <c r="F614"/>
  <c r="F618"/>
  <c r="F622"/>
  <c r="F626"/>
  <c r="F630"/>
  <c r="F634"/>
  <c r="F638"/>
  <c r="F642"/>
  <c r="F646"/>
  <c r="F650"/>
  <c r="F654"/>
  <c r="F658"/>
  <c r="F662"/>
  <c r="F666"/>
  <c r="F670"/>
  <c r="F674"/>
  <c r="F678"/>
  <c r="F682"/>
  <c r="F686"/>
  <c r="F690"/>
  <c r="F694"/>
  <c r="F698"/>
  <c r="F702"/>
  <c r="F706"/>
  <c r="F710"/>
  <c r="F714"/>
  <c r="F718"/>
  <c r="F722"/>
  <c r="F726"/>
  <c r="F730"/>
  <c r="F734"/>
  <c r="F738"/>
  <c r="F742"/>
  <c r="F746"/>
  <c r="F750"/>
  <c r="F754"/>
  <c r="F758"/>
  <c r="F762"/>
  <c r="F766"/>
  <c r="F770"/>
  <c r="F774"/>
  <c r="F778"/>
  <c r="F782"/>
  <c r="F786"/>
  <c r="F790"/>
  <c r="F794"/>
  <c r="F798"/>
  <c r="F802"/>
  <c r="F806"/>
  <c r="F810"/>
  <c r="F814"/>
  <c r="F818"/>
  <c r="F822"/>
  <c r="F826"/>
  <c r="F830"/>
  <c r="F834"/>
  <c r="F838"/>
  <c r="F842"/>
  <c r="F846"/>
  <c r="F850"/>
  <c r="F854"/>
  <c r="F858"/>
  <c r="F862"/>
  <c r="F866"/>
  <c r="F870"/>
  <c r="F874"/>
  <c r="F878"/>
  <c r="F882"/>
  <c r="F886"/>
  <c r="F890"/>
  <c r="F894"/>
  <c r="F898"/>
  <c r="F902"/>
  <c r="F906"/>
  <c r="F910"/>
  <c r="F914"/>
  <c r="F918"/>
  <c r="F922"/>
  <c r="F926"/>
  <c r="F930"/>
  <c r="F934"/>
  <c r="F10"/>
  <c r="F30"/>
  <c r="F50"/>
  <c r="F74"/>
  <c r="F94"/>
  <c r="F114"/>
  <c r="F138"/>
  <c r="F158"/>
  <c r="F178"/>
  <c r="F202"/>
  <c r="F222"/>
  <c r="F242"/>
  <c r="F266"/>
  <c r="F286"/>
  <c r="F306"/>
  <c r="F330"/>
  <c r="F344"/>
  <c r="F349"/>
  <c r="F355"/>
  <c r="F360"/>
  <c r="F365"/>
  <c r="F371"/>
  <c r="F376"/>
  <c r="F381"/>
  <c r="F387"/>
  <c r="F392"/>
  <c r="F397"/>
  <c r="F403"/>
  <c r="F408"/>
  <c r="F413"/>
  <c r="F419"/>
  <c r="F424"/>
  <c r="F429"/>
  <c r="F435"/>
  <c r="F440"/>
  <c r="F445"/>
  <c r="F451"/>
  <c r="F456"/>
  <c r="F461"/>
  <c r="F467"/>
  <c r="F472"/>
  <c r="F477"/>
  <c r="F483"/>
  <c r="F488"/>
  <c r="F493"/>
  <c r="F499"/>
  <c r="F504"/>
  <c r="F509"/>
  <c r="F515"/>
  <c r="F520"/>
  <c r="F525"/>
  <c r="F531"/>
  <c r="F536"/>
  <c r="F541"/>
  <c r="F547"/>
  <c r="F552"/>
  <c r="F557"/>
  <c r="F563"/>
  <c r="F568"/>
  <c r="F573"/>
  <c r="F579"/>
  <c r="F584"/>
  <c r="F589"/>
  <c r="F595"/>
  <c r="F600"/>
  <c r="F605"/>
  <c r="F611"/>
  <c r="F616"/>
  <c r="F621"/>
  <c r="F627"/>
  <c r="F632"/>
  <c r="F637"/>
  <c r="F643"/>
  <c r="F648"/>
  <c r="F653"/>
  <c r="F659"/>
  <c r="F664"/>
  <c r="F669"/>
  <c r="F675"/>
  <c r="F680"/>
  <c r="F685"/>
  <c r="F691"/>
  <c r="F696"/>
  <c r="F701"/>
  <c r="F707"/>
  <c r="F712"/>
  <c r="F717"/>
  <c r="F723"/>
  <c r="F728"/>
  <c r="F733"/>
  <c r="F739"/>
  <c r="F744"/>
  <c r="F749"/>
  <c r="F755"/>
  <c r="F760"/>
  <c r="F765"/>
  <c r="F771"/>
  <c r="F776"/>
  <c r="F781"/>
  <c r="F787"/>
  <c r="F792"/>
  <c r="F797"/>
  <c r="F803"/>
  <c r="F808"/>
  <c r="F813"/>
  <c r="F819"/>
  <c r="F824"/>
  <c r="F829"/>
  <c r="F835"/>
  <c r="F840"/>
  <c r="F845"/>
  <c r="F851"/>
  <c r="F856"/>
  <c r="F861"/>
  <c r="F867"/>
  <c r="F872"/>
  <c r="F877"/>
  <c r="F883"/>
  <c r="F888"/>
  <c r="F893"/>
  <c r="F899"/>
  <c r="F904"/>
  <c r="F909"/>
  <c r="F915"/>
  <c r="F920"/>
  <c r="F925"/>
  <c r="F931"/>
  <c r="F936"/>
  <c r="F940"/>
  <c r="F944"/>
  <c r="F948"/>
  <c r="F952"/>
  <c r="F956"/>
  <c r="F960"/>
  <c r="F964"/>
  <c r="F968"/>
  <c r="F972"/>
  <c r="F976"/>
  <c r="F980"/>
  <c r="F984"/>
  <c r="F988"/>
  <c r="F992"/>
  <c r="F996"/>
  <c r="F1000"/>
  <c r="F1004"/>
  <c r="F1008"/>
  <c r="F1012"/>
  <c r="F1016"/>
  <c r="F1020"/>
  <c r="F1024"/>
  <c r="F1028"/>
  <c r="F1032"/>
  <c r="F1036"/>
  <c r="F1040"/>
  <c r="F1044"/>
  <c r="F1048"/>
  <c r="F1052"/>
  <c r="F1056"/>
  <c r="F1060"/>
  <c r="F1064"/>
  <c r="F1068"/>
  <c r="F1072"/>
  <c r="F1076"/>
  <c r="F1080"/>
  <c r="F1084"/>
  <c r="F1088"/>
  <c r="F1092"/>
  <c r="F1096"/>
  <c r="F1100"/>
  <c r="F1104"/>
  <c r="F1108"/>
  <c r="F1112"/>
  <c r="F1116"/>
  <c r="F1120"/>
  <c r="F1124"/>
  <c r="F1128"/>
  <c r="F1132"/>
  <c r="F1136"/>
  <c r="F1140"/>
  <c r="F1144"/>
  <c r="F1148"/>
  <c r="F1152"/>
  <c r="F1156"/>
  <c r="F1160"/>
  <c r="F1164"/>
  <c r="F1168"/>
  <c r="F1172"/>
  <c r="F1176"/>
  <c r="F1180"/>
  <c r="F1184"/>
  <c r="F1188"/>
  <c r="F1192"/>
  <c r="F1196"/>
  <c r="F1200"/>
  <c r="F1204"/>
  <c r="F1208"/>
  <c r="F1212"/>
  <c r="F1216"/>
  <c r="F1220"/>
  <c r="F1224"/>
  <c r="F1228"/>
  <c r="F1232"/>
  <c r="F1236"/>
  <c r="F1240"/>
  <c r="F1244"/>
  <c r="F1248"/>
  <c r="F1252"/>
  <c r="F1256"/>
  <c r="F1260"/>
  <c r="F1264"/>
  <c r="F1268"/>
  <c r="F1272"/>
  <c r="F1276"/>
  <c r="F1280"/>
  <c r="F1284"/>
  <c r="F1288"/>
  <c r="F1292"/>
  <c r="F1296"/>
  <c r="F1300"/>
  <c r="F1304"/>
  <c r="F1308"/>
  <c r="F1312"/>
  <c r="F1316"/>
  <c r="F1320"/>
  <c r="F1324"/>
  <c r="F1328"/>
  <c r="F1332"/>
  <c r="F1336"/>
  <c r="F1340"/>
  <c r="F1344"/>
  <c r="F1348"/>
  <c r="F1352"/>
  <c r="F1356"/>
  <c r="F1360"/>
  <c r="F1364"/>
  <c r="F1368"/>
  <c r="F1372"/>
  <c r="F1376"/>
  <c r="F1380"/>
  <c r="F1384"/>
  <c r="F1388"/>
  <c r="F1392"/>
  <c r="F1396"/>
  <c r="F1400"/>
  <c r="F1404"/>
  <c r="F1408"/>
  <c r="F1412"/>
  <c r="F1416"/>
  <c r="F1420"/>
  <c r="F1424"/>
  <c r="F1428"/>
  <c r="F1432"/>
  <c r="F1436"/>
  <c r="F1440"/>
  <c r="F1444"/>
  <c r="F1448"/>
  <c r="F1452"/>
  <c r="F1456"/>
  <c r="F1460"/>
  <c r="F1464"/>
  <c r="F1468"/>
  <c r="F1472"/>
  <c r="F1476"/>
  <c r="F1480"/>
  <c r="F1484"/>
  <c r="F1488"/>
  <c r="F1492"/>
  <c r="F1496"/>
  <c r="F1500"/>
  <c r="F1504"/>
  <c r="F1508"/>
  <c r="F1512"/>
  <c r="F1516"/>
  <c r="F1520"/>
  <c r="F1524"/>
  <c r="F1528"/>
  <c r="F1532"/>
  <c r="F1536"/>
  <c r="F1540"/>
  <c r="F1544"/>
  <c r="F1548"/>
  <c r="F1552"/>
  <c r="F1556"/>
  <c r="F1560"/>
  <c r="F1564"/>
  <c r="F1568"/>
  <c r="F1572"/>
  <c r="F1576"/>
  <c r="F1580"/>
  <c r="F1584"/>
  <c r="F1588"/>
  <c r="F1592"/>
  <c r="F1596"/>
  <c r="F1600"/>
  <c r="F1604"/>
  <c r="F1608"/>
  <c r="F1612"/>
  <c r="F1616"/>
  <c r="F1620"/>
  <c r="F383"/>
  <c r="F431"/>
  <c r="F441"/>
  <c r="F447"/>
  <c r="F457"/>
  <c r="F468"/>
  <c r="F479"/>
  <c r="F489"/>
  <c r="F495"/>
  <c r="F505"/>
  <c r="F521"/>
  <c r="F527"/>
  <c r="F537"/>
  <c r="F548"/>
  <c r="F559"/>
  <c r="F569"/>
  <c r="F580"/>
  <c r="F591"/>
  <c r="F14"/>
  <c r="F34"/>
  <c r="F58"/>
  <c r="F78"/>
  <c r="F98"/>
  <c r="F122"/>
  <c r="F142"/>
  <c r="F162"/>
  <c r="F186"/>
  <c r="F206"/>
  <c r="F226"/>
  <c r="F250"/>
  <c r="F270"/>
  <c r="F290"/>
  <c r="F314"/>
  <c r="F334"/>
  <c r="F345"/>
  <c r="F351"/>
  <c r="F356"/>
  <c r="F361"/>
  <c r="F367"/>
  <c r="F372"/>
  <c r="F377"/>
  <c r="F388"/>
  <c r="F393"/>
  <c r="F399"/>
  <c r="F404"/>
  <c r="F409"/>
  <c r="F415"/>
  <c r="F420"/>
  <c r="F425"/>
  <c r="F436"/>
  <c r="F452"/>
  <c r="F463"/>
  <c r="F473"/>
  <c r="F484"/>
  <c r="F500"/>
  <c r="F511"/>
  <c r="F516"/>
  <c r="F532"/>
  <c r="F543"/>
  <c r="F553"/>
  <c r="F564"/>
  <c r="F575"/>
  <c r="F585"/>
  <c r="F596"/>
  <c r="F601"/>
  <c r="F607"/>
  <c r="F612"/>
  <c r="F617"/>
  <c r="F623"/>
  <c r="F628"/>
  <c r="F633"/>
  <c r="F639"/>
  <c r="F644"/>
  <c r="F649"/>
  <c r="F655"/>
  <c r="F660"/>
  <c r="F665"/>
  <c r="F671"/>
  <c r="F676"/>
  <c r="F681"/>
  <c r="F687"/>
  <c r="F692"/>
  <c r="F697"/>
  <c r="F703"/>
  <c r="F708"/>
  <c r="F713"/>
  <c r="F719"/>
  <c r="F724"/>
  <c r="F729"/>
  <c r="F735"/>
  <c r="F740"/>
  <c r="F745"/>
  <c r="F751"/>
  <c r="F756"/>
  <c r="F761"/>
  <c r="F767"/>
  <c r="F772"/>
  <c r="F777"/>
  <c r="F783"/>
  <c r="F788"/>
  <c r="F793"/>
  <c r="F799"/>
  <c r="F804"/>
  <c r="F18"/>
  <c r="F62"/>
  <c r="F106"/>
  <c r="F146"/>
  <c r="F190"/>
  <c r="F234"/>
  <c r="F274"/>
  <c r="F318"/>
  <c r="F347"/>
  <c r="F357"/>
  <c r="F368"/>
  <c r="F379"/>
  <c r="F389"/>
  <c r="F400"/>
  <c r="F411"/>
  <c r="F421"/>
  <c r="F432"/>
  <c r="F443"/>
  <c r="F453"/>
  <c r="F464"/>
  <c r="F475"/>
  <c r="F485"/>
  <c r="F496"/>
  <c r="F507"/>
  <c r="F517"/>
  <c r="F528"/>
  <c r="F539"/>
  <c r="F549"/>
  <c r="F560"/>
  <c r="F571"/>
  <c r="F581"/>
  <c r="F592"/>
  <c r="F603"/>
  <c r="F613"/>
  <c r="F624"/>
  <c r="F635"/>
  <c r="F645"/>
  <c r="F656"/>
  <c r="F667"/>
  <c r="F677"/>
  <c r="F688"/>
  <c r="F699"/>
  <c r="F709"/>
  <c r="F720"/>
  <c r="F731"/>
  <c r="F741"/>
  <c r="F752"/>
  <c r="F763"/>
  <c r="F773"/>
  <c r="F784"/>
  <c r="F795"/>
  <c r="F805"/>
  <c r="F812"/>
  <c r="F820"/>
  <c r="F827"/>
  <c r="F833"/>
  <c r="F841"/>
  <c r="F848"/>
  <c r="F855"/>
  <c r="F863"/>
  <c r="F869"/>
  <c r="F876"/>
  <c r="F884"/>
  <c r="F891"/>
  <c r="F897"/>
  <c r="F905"/>
  <c r="F912"/>
  <c r="F919"/>
  <c r="F927"/>
  <c r="F933"/>
  <c r="F939"/>
  <c r="F945"/>
  <c r="F950"/>
  <c r="F955"/>
  <c r="F961"/>
  <c r="F966"/>
  <c r="F971"/>
  <c r="F977"/>
  <c r="F982"/>
  <c r="F987"/>
  <c r="F993"/>
  <c r="F998"/>
  <c r="F1003"/>
  <c r="F1009"/>
  <c r="F1014"/>
  <c r="F1019"/>
  <c r="F1025"/>
  <c r="F1030"/>
  <c r="F1035"/>
  <c r="F1041"/>
  <c r="F1046"/>
  <c r="F1051"/>
  <c r="F1057"/>
  <c r="F1062"/>
  <c r="F1067"/>
  <c r="F1073"/>
  <c r="F1078"/>
  <c r="F1083"/>
  <c r="F1089"/>
  <c r="F1094"/>
  <c r="F1099"/>
  <c r="F1105"/>
  <c r="F1110"/>
  <c r="F1115"/>
  <c r="F1121"/>
  <c r="F1126"/>
  <c r="F1131"/>
  <c r="F1137"/>
  <c r="F1142"/>
  <c r="F1147"/>
  <c r="F1153"/>
  <c r="F1158"/>
  <c r="F1163"/>
  <c r="F1169"/>
  <c r="F1174"/>
  <c r="F1179"/>
  <c r="F1185"/>
  <c r="F1190"/>
  <c r="F1195"/>
  <c r="F1201"/>
  <c r="F1206"/>
  <c r="F26"/>
  <c r="F66"/>
  <c r="F110"/>
  <c r="F154"/>
  <c r="F194"/>
  <c r="F238"/>
  <c r="F282"/>
  <c r="F322"/>
  <c r="F348"/>
  <c r="F359"/>
  <c r="F369"/>
  <c r="F380"/>
  <c r="F391"/>
  <c r="F401"/>
  <c r="F412"/>
  <c r="F423"/>
  <c r="F433"/>
  <c r="F444"/>
  <c r="F455"/>
  <c r="F465"/>
  <c r="F476"/>
  <c r="F487"/>
  <c r="F497"/>
  <c r="F508"/>
  <c r="F519"/>
  <c r="F529"/>
  <c r="F540"/>
  <c r="F551"/>
  <c r="F561"/>
  <c r="F572"/>
  <c r="F583"/>
  <c r="F593"/>
  <c r="F604"/>
  <c r="F615"/>
  <c r="F625"/>
  <c r="F636"/>
  <c r="F647"/>
  <c r="F657"/>
  <c r="F668"/>
  <c r="F679"/>
  <c r="F689"/>
  <c r="F700"/>
  <c r="F711"/>
  <c r="F721"/>
  <c r="F732"/>
  <c r="F743"/>
  <c r="F753"/>
  <c r="F764"/>
  <c r="F775"/>
  <c r="F785"/>
  <c r="F796"/>
  <c r="F807"/>
  <c r="F815"/>
  <c r="F821"/>
  <c r="F828"/>
  <c r="F836"/>
  <c r="F843"/>
  <c r="F849"/>
  <c r="F857"/>
  <c r="F864"/>
  <c r="F871"/>
  <c r="F879"/>
  <c r="F885"/>
  <c r="F892"/>
  <c r="F900"/>
  <c r="F907"/>
  <c r="F913"/>
  <c r="F921"/>
  <c r="F928"/>
  <c r="F935"/>
  <c r="F941"/>
  <c r="F946"/>
  <c r="F951"/>
  <c r="F957"/>
  <c r="F962"/>
  <c r="F967"/>
  <c r="F973"/>
  <c r="F978"/>
  <c r="F983"/>
  <c r="F989"/>
  <c r="F994"/>
  <c r="F999"/>
  <c r="F1005"/>
  <c r="F1010"/>
  <c r="F1015"/>
  <c r="F1021"/>
  <c r="F1026"/>
  <c r="F1031"/>
  <c r="F1037"/>
  <c r="F1042"/>
  <c r="F1047"/>
  <c r="F1053"/>
  <c r="F1058"/>
  <c r="F1063"/>
  <c r="F1069"/>
  <c r="F1074"/>
  <c r="F1079"/>
  <c r="F1085"/>
  <c r="F1090"/>
  <c r="F1095"/>
  <c r="F1101"/>
  <c r="F1106"/>
  <c r="F1111"/>
  <c r="F1117"/>
  <c r="F1122"/>
  <c r="F1127"/>
  <c r="F1133"/>
  <c r="F1138"/>
  <c r="F1143"/>
  <c r="F1149"/>
  <c r="F1154"/>
  <c r="F1159"/>
  <c r="F1165"/>
  <c r="F1170"/>
  <c r="F1175"/>
  <c r="F1181"/>
  <c r="F1186"/>
  <c r="F1191"/>
  <c r="F1197"/>
  <c r="F1202"/>
  <c r="F1207"/>
  <c r="F1213"/>
  <c r="F1218"/>
  <c r="F1223"/>
  <c r="F1229"/>
  <c r="F1234"/>
  <c r="F1239"/>
  <c r="F1245"/>
  <c r="F1250"/>
  <c r="F1255"/>
  <c r="F1261"/>
  <c r="F1266"/>
  <c r="F1271"/>
  <c r="F1277"/>
  <c r="F1282"/>
  <c r="F1287"/>
  <c r="F1293"/>
  <c r="F1298"/>
  <c r="F1303"/>
  <c r="F1309"/>
  <c r="F1314"/>
  <c r="F1319"/>
  <c r="F1325"/>
  <c r="F1330"/>
  <c r="F1335"/>
  <c r="F1341"/>
  <c r="F1346"/>
  <c r="F1351"/>
  <c r="F1357"/>
  <c r="F1362"/>
  <c r="F1367"/>
  <c r="F1373"/>
  <c r="F1378"/>
  <c r="F1383"/>
  <c r="F1389"/>
  <c r="F1394"/>
  <c r="F1399"/>
  <c r="F1405"/>
  <c r="F1410"/>
  <c r="F1415"/>
  <c r="F1421"/>
  <c r="F1426"/>
  <c r="F1431"/>
  <c r="F1437"/>
  <c r="F1442"/>
  <c r="F1447"/>
  <c r="F1453"/>
  <c r="F1458"/>
  <c r="F1463"/>
  <c r="F1469"/>
  <c r="F42"/>
  <c r="F126"/>
  <c r="F210"/>
  <c r="F298"/>
  <c r="F352"/>
  <c r="F373"/>
  <c r="F395"/>
  <c r="F416"/>
  <c r="F437"/>
  <c r="F459"/>
  <c r="F480"/>
  <c r="F501"/>
  <c r="F523"/>
  <c r="F544"/>
  <c r="F565"/>
  <c r="F587"/>
  <c r="F608"/>
  <c r="F629"/>
  <c r="F651"/>
  <c r="F672"/>
  <c r="F693"/>
  <c r="F715"/>
  <c r="F736"/>
  <c r="F757"/>
  <c r="F779"/>
  <c r="F800"/>
  <c r="F816"/>
  <c r="F831"/>
  <c r="F844"/>
  <c r="F859"/>
  <c r="F873"/>
  <c r="F887"/>
  <c r="F901"/>
  <c r="F916"/>
  <c r="F929"/>
  <c r="F942"/>
  <c r="F953"/>
  <c r="F963"/>
  <c r="F974"/>
  <c r="F985"/>
  <c r="F995"/>
  <c r="F1006"/>
  <c r="F1017"/>
  <c r="F1027"/>
  <c r="F1038"/>
  <c r="F1049"/>
  <c r="F1059"/>
  <c r="F1070"/>
  <c r="F1081"/>
  <c r="F1091"/>
  <c r="F1102"/>
  <c r="F1113"/>
  <c r="F1123"/>
  <c r="F1134"/>
  <c r="F1145"/>
  <c r="F1155"/>
  <c r="F1166"/>
  <c r="F1177"/>
  <c r="F1187"/>
  <c r="F1198"/>
  <c r="F1209"/>
  <c r="F1215"/>
  <c r="F1222"/>
  <c r="F1230"/>
  <c r="F1237"/>
  <c r="F1243"/>
  <c r="F1251"/>
  <c r="F1258"/>
  <c r="F1265"/>
  <c r="F1273"/>
  <c r="F1279"/>
  <c r="F1286"/>
  <c r="F1294"/>
  <c r="F1301"/>
  <c r="F1307"/>
  <c r="F1315"/>
  <c r="F1322"/>
  <c r="F1329"/>
  <c r="F1337"/>
  <c r="F1343"/>
  <c r="F1350"/>
  <c r="F1358"/>
  <c r="F1365"/>
  <c r="F1371"/>
  <c r="F1379"/>
  <c r="F1386"/>
  <c r="F1393"/>
  <c r="F1401"/>
  <c r="F1407"/>
  <c r="F1414"/>
  <c r="F1422"/>
  <c r="F1429"/>
  <c r="F1435"/>
  <c r="F1443"/>
  <c r="F1450"/>
  <c r="F1457"/>
  <c r="F1465"/>
  <c r="F1471"/>
  <c r="F1477"/>
  <c r="F1482"/>
  <c r="F1487"/>
  <c r="F1493"/>
  <c r="F1498"/>
  <c r="F1503"/>
  <c r="F1509"/>
  <c r="F1514"/>
  <c r="F1519"/>
  <c r="F1525"/>
  <c r="F1530"/>
  <c r="F1535"/>
  <c r="F1541"/>
  <c r="F1546"/>
  <c r="F1551"/>
  <c r="F1557"/>
  <c r="F1562"/>
  <c r="F1567"/>
  <c r="F1573"/>
  <c r="F1578"/>
  <c r="F1583"/>
  <c r="F1589"/>
  <c r="F1594"/>
  <c r="F1599"/>
  <c r="F1605"/>
  <c r="F1610"/>
  <c r="F1615"/>
  <c r="F2"/>
  <c r="F1595"/>
  <c r="F1606"/>
  <c r="F170"/>
  <c r="F363"/>
  <c r="F405"/>
  <c r="F448"/>
  <c r="F491"/>
  <c r="F533"/>
  <c r="F576"/>
  <c r="F619"/>
  <c r="F661"/>
  <c r="F704"/>
  <c r="F747"/>
  <c r="F789"/>
  <c r="F823"/>
  <c r="F852"/>
  <c r="F880"/>
  <c r="F908"/>
  <c r="F937"/>
  <c r="F958"/>
  <c r="F979"/>
  <c r="F1001"/>
  <c r="F1022"/>
  <c r="F1043"/>
  <c r="F1065"/>
  <c r="F1086"/>
  <c r="F1107"/>
  <c r="F1129"/>
  <c r="F1150"/>
  <c r="F1161"/>
  <c r="F1182"/>
  <c r="F1203"/>
  <c r="F1226"/>
  <c r="F1241"/>
  <c r="F1247"/>
  <c r="F1262"/>
  <c r="F1275"/>
  <c r="F1290"/>
  <c r="F1305"/>
  <c r="F1318"/>
  <c r="F1333"/>
  <c r="F1347"/>
  <c r="F1361"/>
  <c r="F1375"/>
  <c r="F1390"/>
  <c r="F1403"/>
  <c r="F1411"/>
  <c r="F1425"/>
  <c r="F1439"/>
  <c r="F1461"/>
  <c r="F1474"/>
  <c r="F1485"/>
  <c r="F1495"/>
  <c r="F1506"/>
  <c r="F1517"/>
  <c r="F1527"/>
  <c r="F1538"/>
  <c r="F1549"/>
  <c r="F1559"/>
  <c r="F1570"/>
  <c r="F1581"/>
  <c r="F1591"/>
  <c r="F1597"/>
  <c r="F1607"/>
  <c r="F1618"/>
  <c r="F174"/>
  <c r="F343"/>
  <c r="F364"/>
  <c r="F407"/>
  <c r="F471"/>
  <c r="F492"/>
  <c r="F535"/>
  <c r="F556"/>
  <c r="F577"/>
  <c r="F599"/>
  <c r="F620"/>
  <c r="F641"/>
  <c r="F663"/>
  <c r="F684"/>
  <c r="F705"/>
  <c r="F727"/>
  <c r="F748"/>
  <c r="F791"/>
  <c r="F825"/>
  <c r="F853"/>
  <c r="F881"/>
  <c r="F911"/>
  <c r="F938"/>
  <c r="F959"/>
  <c r="F981"/>
  <c r="F1002"/>
  <c r="F1023"/>
  <c r="F1045"/>
  <c r="F1066"/>
  <c r="F1087"/>
  <c r="F1098"/>
  <c r="F1130"/>
  <c r="F1151"/>
  <c r="F1173"/>
  <c r="F1194"/>
  <c r="F1214"/>
  <c r="F1227"/>
  <c r="F1242"/>
  <c r="F1249"/>
  <c r="F1263"/>
  <c r="F1278"/>
  <c r="F1299"/>
  <c r="F1313"/>
  <c r="F1321"/>
  <c r="F1334"/>
  <c r="F1355"/>
  <c r="F1370"/>
  <c r="F1385"/>
  <c r="F1398"/>
  <c r="F1406"/>
  <c r="F1419"/>
  <c r="F1434"/>
  <c r="F1449"/>
  <c r="F1462"/>
  <c r="F1475"/>
  <c r="F1486"/>
  <c r="F1497"/>
  <c r="F1507"/>
  <c r="F1518"/>
  <c r="F1523"/>
  <c r="F1534"/>
  <c r="F1545"/>
  <c r="F1555"/>
  <c r="F1566"/>
  <c r="F1577"/>
  <c r="F1587"/>
  <c r="F1598"/>
  <c r="F1609"/>
  <c r="F1619"/>
  <c r="F46"/>
  <c r="F130"/>
  <c r="F218"/>
  <c r="F302"/>
  <c r="F353"/>
  <c r="F375"/>
  <c r="F396"/>
  <c r="F417"/>
  <c r="F439"/>
  <c r="F460"/>
  <c r="F481"/>
  <c r="F503"/>
  <c r="F524"/>
  <c r="F545"/>
  <c r="F567"/>
  <c r="F588"/>
  <c r="F609"/>
  <c r="F631"/>
  <c r="F652"/>
  <c r="F673"/>
  <c r="F695"/>
  <c r="F716"/>
  <c r="F737"/>
  <c r="F759"/>
  <c r="F780"/>
  <c r="F801"/>
  <c r="F817"/>
  <c r="F832"/>
  <c r="F847"/>
  <c r="F860"/>
  <c r="F875"/>
  <c r="F889"/>
  <c r="F903"/>
  <c r="F917"/>
  <c r="F932"/>
  <c r="F943"/>
  <c r="F954"/>
  <c r="F965"/>
  <c r="F975"/>
  <c r="F986"/>
  <c r="F997"/>
  <c r="F1007"/>
  <c r="F1018"/>
  <c r="F1029"/>
  <c r="F1039"/>
  <c r="F1050"/>
  <c r="F1061"/>
  <c r="F1071"/>
  <c r="F1082"/>
  <c r="F1093"/>
  <c r="F1103"/>
  <c r="F1114"/>
  <c r="F1125"/>
  <c r="F1135"/>
  <c r="F1146"/>
  <c r="F1157"/>
  <c r="F1167"/>
  <c r="F1178"/>
  <c r="F1189"/>
  <c r="F1199"/>
  <c r="F1210"/>
  <c r="F1217"/>
  <c r="F1225"/>
  <c r="F1231"/>
  <c r="F1238"/>
  <c r="F1246"/>
  <c r="F1253"/>
  <c r="F1259"/>
  <c r="F1267"/>
  <c r="F1274"/>
  <c r="F1281"/>
  <c r="F1289"/>
  <c r="F1295"/>
  <c r="F1302"/>
  <c r="F1310"/>
  <c r="F1317"/>
  <c r="F1323"/>
  <c r="F1331"/>
  <c r="F1338"/>
  <c r="F1345"/>
  <c r="F1353"/>
  <c r="F1359"/>
  <c r="F1366"/>
  <c r="F1374"/>
  <c r="F1381"/>
  <c r="F1387"/>
  <c r="F1395"/>
  <c r="F1402"/>
  <c r="F1409"/>
  <c r="F1417"/>
  <c r="F1423"/>
  <c r="F1430"/>
  <c r="F1438"/>
  <c r="F1445"/>
  <c r="F1451"/>
  <c r="F1459"/>
  <c r="F1466"/>
  <c r="F1473"/>
  <c r="F1478"/>
  <c r="F1483"/>
  <c r="F1489"/>
  <c r="F1494"/>
  <c r="F1499"/>
  <c r="F1505"/>
  <c r="F1510"/>
  <c r="F1515"/>
  <c r="F1521"/>
  <c r="F1526"/>
  <c r="F1531"/>
  <c r="F1537"/>
  <c r="F1542"/>
  <c r="F1547"/>
  <c r="F1553"/>
  <c r="F1558"/>
  <c r="F1563"/>
  <c r="F1569"/>
  <c r="F1574"/>
  <c r="F1579"/>
  <c r="F1585"/>
  <c r="F1590"/>
  <c r="F1601"/>
  <c r="F1611"/>
  <c r="F1617"/>
  <c r="F82"/>
  <c r="F254"/>
  <c r="F338"/>
  <c r="F384"/>
  <c r="F427"/>
  <c r="F469"/>
  <c r="F512"/>
  <c r="F555"/>
  <c r="F597"/>
  <c r="F640"/>
  <c r="F683"/>
  <c r="F725"/>
  <c r="F768"/>
  <c r="F809"/>
  <c r="F837"/>
  <c r="F865"/>
  <c r="F895"/>
  <c r="F923"/>
  <c r="F947"/>
  <c r="F969"/>
  <c r="F990"/>
  <c r="F1011"/>
  <c r="F1033"/>
  <c r="F1054"/>
  <c r="F1075"/>
  <c r="F1097"/>
  <c r="F1118"/>
  <c r="F1139"/>
  <c r="F1171"/>
  <c r="F1193"/>
  <c r="F1211"/>
  <c r="F1219"/>
  <c r="F1233"/>
  <c r="F1254"/>
  <c r="F1269"/>
  <c r="F1283"/>
  <c r="F1297"/>
  <c r="F1311"/>
  <c r="F1326"/>
  <c r="F1339"/>
  <c r="F1354"/>
  <c r="F1369"/>
  <c r="F1382"/>
  <c r="F1397"/>
  <c r="F1418"/>
  <c r="F1433"/>
  <c r="F1446"/>
  <c r="F1454"/>
  <c r="F1467"/>
  <c r="F1479"/>
  <c r="F1490"/>
  <c r="F1501"/>
  <c r="F1511"/>
  <c r="F1522"/>
  <c r="F1533"/>
  <c r="F1543"/>
  <c r="F1554"/>
  <c r="F1565"/>
  <c r="F1575"/>
  <c r="F1586"/>
  <c r="F1602"/>
  <c r="F1613"/>
  <c r="F90"/>
  <c r="F258"/>
  <c r="F385"/>
  <c r="F428"/>
  <c r="F449"/>
  <c r="F513"/>
  <c r="F769"/>
  <c r="F811"/>
  <c r="F839"/>
  <c r="F868"/>
  <c r="F896"/>
  <c r="F924"/>
  <c r="F949"/>
  <c r="F970"/>
  <c r="F991"/>
  <c r="F1013"/>
  <c r="F1034"/>
  <c r="F1055"/>
  <c r="F1077"/>
  <c r="F1109"/>
  <c r="F1119"/>
  <c r="F1141"/>
  <c r="F1162"/>
  <c r="F1183"/>
  <c r="F1205"/>
  <c r="F1221"/>
  <c r="F1235"/>
  <c r="F1257"/>
  <c r="F1270"/>
  <c r="F1285"/>
  <c r="F1291"/>
  <c r="F1306"/>
  <c r="F1327"/>
  <c r="F1342"/>
  <c r="F1349"/>
  <c r="F1363"/>
  <c r="F1377"/>
  <c r="F1391"/>
  <c r="F1413"/>
  <c r="F1427"/>
  <c r="F1441"/>
  <c r="F1455"/>
  <c r="F1470"/>
  <c r="F1481"/>
  <c r="F1491"/>
  <c r="F1502"/>
  <c r="F1513"/>
  <c r="F1529"/>
  <c r="F1539"/>
  <c r="F1550"/>
  <c r="F1561"/>
  <c r="F1571"/>
  <c r="F1582"/>
  <c r="F1593"/>
  <c r="F1603"/>
  <c r="F1614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<sst xmlns="http://schemas.openxmlformats.org/spreadsheetml/2006/main" count="3418" uniqueCount="1785">
  <si>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</si>
  <si>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</si>
  <si>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</si>
  <si>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</si>
  <si>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</si>
  <si>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</si>
  <si>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</si>
  <si>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</si>
  <si>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</si>
  <si>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</si>
  <si>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</si>
  <si>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</si>
  <si>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</si>
  <si>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</si>
  <si>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</si>
  <si>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</si>
  <si>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</si>
  <si>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</si>
  <si>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</si>
  <si>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</si>
  <si>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</si>
  <si>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</si>
  <si>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</si>
  <si>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</si>
  <si>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</si>
  <si>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</si>
  <si>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</si>
  <si>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</si>
  <si>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</si>
  <si>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</si>
  <si>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</si>
  <si>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</si>
  <si>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</si>
  <si>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</si>
  <si>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</si>
  <si>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</si>
  <si>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</si>
  <si>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</si>
  <si>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</si>
  <si>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</si>
  <si>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</si>
  <si>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</si>
  <si>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</si>
  <si>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</si>
  <si>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</si>
  <si>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</si>
  <si>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</si>
  <si>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</si>
  <si>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</si>
  <si>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</si>
  <si>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</si>
  <si>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</si>
  <si>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</si>
  <si>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</si>
  <si>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</si>
  <si>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</si>
  <si>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</si>
  <si>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</si>
  <si>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</si>
  <si>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</si>
  <si>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</si>
  <si>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</si>
  <si>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</si>
  <si>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</si>
  <si>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</si>
  <si>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</si>
  <si>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</si>
  <si>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</si>
  <si>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</si>
  <si>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</si>
  <si>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</si>
  <si>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</si>
  <si>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</si>
  <si>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</si>
  <si>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</si>
  <si>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</si>
  <si>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</si>
  <si>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</si>
  <si>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</si>
  <si>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</si>
  <si>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</si>
  <si>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</si>
  <si>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</si>
  <si>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</si>
  <si>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</si>
  <si>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</si>
  <si>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</si>
  <si>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</si>
  <si>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</si>
  <si>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</si>
  <si>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</si>
  <si>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</si>
  <si>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</si>
  <si>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</si>
  <si>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</si>
  <si>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</si>
  <si>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</si>
  <si>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</si>
  <si>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</si>
  <si>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</si>
  <si>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</si>
  <si>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</si>
  <si>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</si>
  <si>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</si>
  <si>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</si>
  <si>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</si>
  <si>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</si>
  <si>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</si>
  <si>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</si>
  <si>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</si>
  <si>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</si>
  <si>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</si>
  <si>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</si>
  <si>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</si>
  <si>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</si>
  <si>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</si>
  <si>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</si>
  <si>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</si>
  <si>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</si>
  <si>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</si>
  <si>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</si>
  <si>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</si>
  <si>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</si>
  <si>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</si>
  <si>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</si>
  <si>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</si>
  <si>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</si>
  <si>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</si>
  <si>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</si>
  <si>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</si>
  <si>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</si>
  <si>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</si>
  <si>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</si>
  <si>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</si>
  <si>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</si>
  <si>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</si>
  <si>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</si>
  <si>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</si>
  <si>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</si>
  <si>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</si>
  <si>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</si>
  <si>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</si>
  <si>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</si>
  <si>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</si>
  <si>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</si>
  <si>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</si>
  <si>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</si>
  <si>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</si>
  <si>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</si>
  <si>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</si>
  <si>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</si>
  <si>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</si>
  <si>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</si>
  <si>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</si>
  <si>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</si>
  <si>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</si>
  <si>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</si>
  <si>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</si>
  <si>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</si>
  <si>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</si>
  <si>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</si>
  <si>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</si>
  <si>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</si>
  <si>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</si>
  <si>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</si>
  <si>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</si>
  <si>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</si>
  <si>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</si>
  <si>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</si>
  <si>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</si>
  <si>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</si>
  <si>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</si>
  <si>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</si>
  <si>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</si>
  <si>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</si>
  <si>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</si>
  <si>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</si>
  <si>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</si>
  <si>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</si>
  <si>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</si>
  <si>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</si>
  <si>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</si>
  <si>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</si>
  <si>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</si>
  <si>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</si>
  <si>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</si>
  <si>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</si>
  <si>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</si>
  <si>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</si>
  <si>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</si>
  <si>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</si>
  <si>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</si>
  <si>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</si>
  <si>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</si>
  <si>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</si>
  <si>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</si>
  <si>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</si>
  <si>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</si>
  <si>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</si>
  <si>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</si>
  <si>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</si>
  <si>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</si>
  <si>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</si>
  <si>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</si>
  <si>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</si>
  <si>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</si>
  <si>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</si>
  <si>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</si>
  <si>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</si>
  <si>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</si>
  <si>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</si>
  <si>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</si>
  <si>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</si>
  <si>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</si>
  <si>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</si>
  <si>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</si>
  <si>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</si>
  <si>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</si>
  <si>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</si>
  <si>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</si>
  <si>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</si>
  <si>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</si>
  <si>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</si>
  <si>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</si>
  <si>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</si>
  <si>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</si>
  <si>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</si>
  <si>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</si>
  <si>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</si>
  <si>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</si>
  <si>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</si>
  <si>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</si>
  <si>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</si>
  <si>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</si>
  <si>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</si>
  <si>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</si>
  <si>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</si>
  <si>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</si>
  <si>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</si>
  <si>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</si>
  <si>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</si>
  <si>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</si>
  <si>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</si>
  <si>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</si>
  <si>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</si>
  <si>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</si>
  <si>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</si>
  <si>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</si>
  <si>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</si>
  <si>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</si>
  <si>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</si>
  <si>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</si>
  <si>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</si>
  <si>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</si>
  <si>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</si>
  <si>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</si>
  <si>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</si>
  <si>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</si>
  <si>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</si>
  <si>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</si>
  <si>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</si>
  <si>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</si>
  <si>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</si>
  <si>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</si>
  <si>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</si>
  <si>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</si>
  <si>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</si>
  <si>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</si>
  <si>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</si>
  <si>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</si>
  <si>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</si>
  <si>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</si>
  <si>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</si>
  <si>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</si>
  <si>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</si>
  <si>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</si>
  <si>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</si>
  <si>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</si>
  <si>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</si>
  <si>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</si>
  <si>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</si>
  <si>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</si>
  <si>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</si>
  <si>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</si>
  <si>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</si>
  <si>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</si>
  <si>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</si>
  <si>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</si>
  <si>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</si>
  <si>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</si>
  <si>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</si>
  <si>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</si>
  <si>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</si>
  <si>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</si>
  <si>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</si>
  <si>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</si>
  <si>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</si>
  <si>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</si>
  <si>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</si>
  <si>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</si>
  <si>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</si>
  <si>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</si>
  <si>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</si>
  <si>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</si>
  <si>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</si>
  <si>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</si>
  <si>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</si>
  <si>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</si>
  <si>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</si>
  <si>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</si>
  <si>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</si>
  <si>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</si>
  <si>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</si>
  <si>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</si>
  <si>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</si>
  <si>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</si>
  <si>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</si>
  <si>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</si>
  <si>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</si>
  <si>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</si>
  <si>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</si>
  <si>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</si>
  <si>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</si>
  <si>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</si>
  <si>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</si>
  <si>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</si>
  <si>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</si>
  <si>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</si>
  <si>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</si>
  <si>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</si>
  <si>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</si>
  <si>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</si>
  <si>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</si>
  <si>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</si>
  <si>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</si>
  <si>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</si>
  <si>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</si>
  <si>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</si>
  <si>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</si>
  <si>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</si>
  <si>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</si>
  <si>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</si>
  <si>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</si>
  <si>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</si>
  <si>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</si>
  <si>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</si>
  <si>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</si>
  <si>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</si>
  <si>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</si>
  <si>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</si>
  <si>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</si>
  <si>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</si>
  <si>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</si>
  <si>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</si>
  <si>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</si>
  <si>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</si>
  <si>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</si>
  <si>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</si>
  <si>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</si>
  <si>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</si>
  <si>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</si>
  <si>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</si>
  <si>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</si>
  <si>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</si>
  <si>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</si>
  <si>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</si>
  <si>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</si>
  <si>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</si>
  <si>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</si>
  <si>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</si>
  <si>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</si>
  <si>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</si>
  <si>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</si>
  <si>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</si>
  <si>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</si>
  <si>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</si>
  <si>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</si>
  <si>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</si>
  <si>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</si>
  <si>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</si>
  <si>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</si>
  <si>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</si>
  <si>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</si>
  <si>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</si>
  <si>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</si>
  <si>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</si>
  <si>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</si>
  <si>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</si>
  <si>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</si>
  <si>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</si>
  <si>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</si>
  <si>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</si>
  <si>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</si>
  <si>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</si>
  <si>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</si>
  <si>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</si>
  <si>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</si>
  <si>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</si>
  <si>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</si>
  <si>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</si>
  <si>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</si>
  <si>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</si>
  <si>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</si>
  <si>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</si>
  <si>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</si>
  <si>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</si>
  <si>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</si>
  <si>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</si>
  <si>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</si>
  <si>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</si>
  <si>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</si>
  <si>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</si>
  <si>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</si>
  <si>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</si>
  <si>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</si>
  <si>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</si>
  <si>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</si>
  <si>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</si>
  <si>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</si>
  <si>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</si>
  <si>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</si>
  <si>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</si>
  <si>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</si>
  <si>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</si>
  <si>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</si>
  <si>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</si>
  <si>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</si>
  <si>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</si>
  <si>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</si>
  <si>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</si>
  <si>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</si>
  <si>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</si>
  <si>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</si>
  <si>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</si>
  <si>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</si>
  <si>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</si>
  <si>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</si>
  <si>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</si>
  <si>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</si>
  <si>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</si>
  <si>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</si>
  <si>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</si>
  <si>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</si>
  <si>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</si>
  <si>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</si>
  <si>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</si>
  <si>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</si>
  <si>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</si>
  <si>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</si>
  <si>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</si>
  <si>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</si>
  <si>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</si>
  <si>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</si>
  <si>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</si>
  <si>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</si>
  <si>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</si>
  <si>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</si>
  <si>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</si>
  <si>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</si>
  <si>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</si>
  <si>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</si>
  <si>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</si>
  <si>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</si>
  <si>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</si>
  <si>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</si>
  <si>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</si>
  <si>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</si>
  <si>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</si>
  <si>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</si>
  <si>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</si>
  <si>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</si>
  <si>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</si>
  <si>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</si>
  <si>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</si>
  <si>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</si>
  <si>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</si>
  <si>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</si>
  <si>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</si>
  <si>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</si>
  <si>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</si>
  <si>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</si>
  <si>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</si>
  <si>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</si>
  <si>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</si>
  <si>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</si>
  <si>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</si>
  <si>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</si>
  <si>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</si>
  <si>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</si>
  <si>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</si>
  <si>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</si>
  <si>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</si>
  <si>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</si>
  <si>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</si>
  <si>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</si>
  <si>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</si>
  <si>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</si>
  <si>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</si>
  <si>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</si>
  <si>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</si>
  <si>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</si>
  <si>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</si>
  <si>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</si>
  <si>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</si>
  <si>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</si>
  <si>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</si>
  <si>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</si>
  <si>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</si>
  <si>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</si>
  <si>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</si>
  <si>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</si>
  <si>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</si>
  <si>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</si>
  <si>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</si>
  <si>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</si>
  <si>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</si>
  <si>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</si>
  <si>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</si>
  <si>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</si>
  <si>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</si>
  <si>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</si>
  <si>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</si>
  <si>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</si>
  <si>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</si>
  <si>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</si>
  <si>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</si>
  <si>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</si>
  <si>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</si>
  <si>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</si>
  <si>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</si>
  <si>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</si>
  <si>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</si>
  <si>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</si>
  <si>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</si>
  <si>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</si>
  <si>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</si>
  <si>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</si>
  <si>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</si>
  <si>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</si>
  <si>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</si>
  <si>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</si>
  <si>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</si>
  <si>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</si>
  <si>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</si>
  <si>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</si>
  <si>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</si>
  <si>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</si>
  <si>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</si>
  <si>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</si>
  <si>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</si>
  <si>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</si>
  <si>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</si>
  <si>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</si>
  <si>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</si>
  <si>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</si>
  <si>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</si>
  <si>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</si>
  <si>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</si>
  <si>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</si>
  <si>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</si>
  <si>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</si>
  <si>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</si>
  <si>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</si>
  <si>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</si>
  <si>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</si>
  <si>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</si>
  <si>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</si>
  <si>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</si>
  <si>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</si>
  <si>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</si>
  <si>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</si>
  <si>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</si>
  <si>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</si>
  <si>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</si>
  <si>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</si>
  <si>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</si>
  <si>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</si>
  <si>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</si>
  <si>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</si>
  <si>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</si>
  <si>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</si>
  <si>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</si>
  <si>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</si>
  <si>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</si>
  <si>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</si>
  <si>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</si>
  <si>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</si>
  <si>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</si>
  <si>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</si>
  <si>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</si>
  <si>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</si>
  <si>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</si>
  <si>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</si>
  <si>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</si>
  <si>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</si>
  <si>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</si>
  <si>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</si>
  <si>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</si>
  <si>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</si>
  <si>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</si>
  <si>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</si>
  <si>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</si>
  <si>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</si>
  <si>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</si>
  <si>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</si>
  <si>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</si>
  <si>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</si>
  <si>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</si>
  <si>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</si>
  <si>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</si>
  <si>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</si>
  <si>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</si>
  <si>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</si>
  <si>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</si>
  <si>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</si>
  <si>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</si>
  <si>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</si>
  <si>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</si>
  <si>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</si>
  <si>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</si>
  <si>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</si>
  <si>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</si>
  <si>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</si>
  <si>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</si>
  <si>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</si>
  <si>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</si>
  <si>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</si>
  <si>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</si>
  <si>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</si>
  <si>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</si>
  <si>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</si>
  <si>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</si>
  <si>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</si>
  <si>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</si>
  <si>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</si>
  <si>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</si>
  <si>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</si>
  <si>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</si>
  <si>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</si>
  <si>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</si>
  <si>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</si>
  <si>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</si>
  <si>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</si>
  <si>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</si>
  <si>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</si>
  <si>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</si>
  <si>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</si>
  <si>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</si>
  <si>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</si>
  <si>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</si>
  <si>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</si>
  <si>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</si>
  <si>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</si>
  <si>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</si>
  <si>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</si>
  <si>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</si>
  <si>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</si>
  <si>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</si>
  <si>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</si>
  <si>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</si>
  <si>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</si>
  <si>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</si>
  <si>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</si>
  <si>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</si>
  <si>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</si>
  <si>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</si>
  <si>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</si>
  <si>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</si>
  <si>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</si>
  <si>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</si>
  <si>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</si>
  <si>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</si>
  <si>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</si>
  <si>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</si>
  <si>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</si>
  <si>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</si>
  <si>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</si>
  <si>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</si>
  <si>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</si>
  <si>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</si>
  <si>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</si>
  <si>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</si>
  <si>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</si>
  <si>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</si>
  <si>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</si>
  <si>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</si>
  <si>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</si>
  <si>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</si>
  <si>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</si>
  <si>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</si>
  <si>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</si>
  <si>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</si>
  <si>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</si>
  <si>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</si>
  <si>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</si>
  <si>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</si>
  <si>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</si>
  <si>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</si>
  <si>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</si>
  <si>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</si>
  <si>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</si>
  <si>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</si>
  <si>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</si>
  <si>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</si>
  <si>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</si>
  <si>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</si>
  <si>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</si>
  <si>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</si>
  <si>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</si>
  <si>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</si>
  <si>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</si>
  <si>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</si>
  <si>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</si>
  <si>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</si>
  <si>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</si>
  <si>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</si>
  <si>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</si>
  <si>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</si>
  <si>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</si>
  <si>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</si>
  <si>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</si>
  <si>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</si>
  <si>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</si>
  <si>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</si>
  <si>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</si>
  <si>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</si>
  <si>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</si>
  <si>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</si>
  <si>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</si>
  <si>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</si>
  <si>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</si>
  <si>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</si>
  <si>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</si>
  <si>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</si>
  <si>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</si>
  <si>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</si>
  <si>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</si>
  <si>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</si>
  <si>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</si>
  <si>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</si>
  <si>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</si>
  <si>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</si>
  <si>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</si>
  <si>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</si>
  <si>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</si>
  <si>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</si>
  <si>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</si>
  <si>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</si>
  <si>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</si>
  <si>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</si>
  <si>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</si>
  <si>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</si>
  <si>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</si>
  <si>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</si>
  <si>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</si>
  <si>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</si>
  <si>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</si>
  <si>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</si>
  <si>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</si>
  <si>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</si>
  <si>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</si>
  <si>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</si>
  <si>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</si>
  <si>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</si>
  <si>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</si>
  <si>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</si>
  <si>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</si>
  <si>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</si>
  <si>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</si>
  <si>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</si>
  <si>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</si>
  <si>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</si>
  <si>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</si>
  <si>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</si>
  <si>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</si>
  <si>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</si>
  <si>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</si>
  <si>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</si>
  <si>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</si>
  <si>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</si>
  <si>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</si>
  <si>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</si>
  <si>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</si>
  <si>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</si>
  <si>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</si>
  <si>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</si>
  <si>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</si>
  <si>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</si>
  <si>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</si>
  <si>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</si>
  <si>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</si>
  <si>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</si>
  <si>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</si>
  <si>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</si>
  <si>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</si>
  <si>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</si>
  <si>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</si>
  <si>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</si>
  <si>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</si>
  <si>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</si>
  <si>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</si>
  <si>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</si>
  <si>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</si>
  <si>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</si>
  <si>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</si>
  <si>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</si>
  <si>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</si>
  <si>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</si>
  <si>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</si>
  <si>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</si>
  <si>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</si>
  <si>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</si>
  <si>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</si>
  <si>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</si>
  <si>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</si>
  <si>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</si>
  <si>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</si>
  <si>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</si>
  <si>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</si>
  <si>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</si>
  <si>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</si>
  <si>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</si>
  <si>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</si>
  <si>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</si>
  <si>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</si>
  <si>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</si>
  <si>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</si>
  <si>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</si>
  <si>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</si>
  <si>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</si>
  <si>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</si>
  <si>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</si>
  <si>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</si>
  <si>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</si>
  <si>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</si>
  <si>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</si>
  <si>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</si>
  <si>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</si>
  <si>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</si>
  <si>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</si>
  <si>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</si>
  <si>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</si>
  <si>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</si>
  <si>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</si>
  <si>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</si>
  <si>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</si>
  <si>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</si>
  <si>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</si>
  <si>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</si>
  <si>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</si>
  <si>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</si>
  <si>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</si>
  <si>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</si>
  <si>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</si>
  <si>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</si>
  <si>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</si>
  <si>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</si>
  <si>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</si>
  <si>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</si>
  <si>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</si>
  <si>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</si>
  <si>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</si>
  <si>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</si>
  <si>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</si>
  <si>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</si>
  <si>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</si>
  <si>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</si>
  <si>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</si>
  <si>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</si>
  <si>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</si>
  <si>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</si>
  <si>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</si>
  <si>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</si>
  <si>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</si>
  <si>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</si>
  <si>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</si>
  <si>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</si>
  <si>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</si>
  <si>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</si>
  <si>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</si>
  <si>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</si>
  <si>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</si>
  <si>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</si>
  <si>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</si>
  <si>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</si>
  <si>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</si>
  <si>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</si>
  <si>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</si>
  <si>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</si>
  <si>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</si>
  <si>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</si>
  <si>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</si>
  <si>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</si>
  <si>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</si>
  <si>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</si>
  <si>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</si>
  <si>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</si>
  <si>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</si>
  <si>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</si>
  <si>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</si>
  <si>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</si>
  <si>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</si>
  <si>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</si>
  <si>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</si>
  <si>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</si>
  <si>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</si>
  <si>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</si>
  <si>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</si>
  <si>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</si>
  <si>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</si>
  <si>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</si>
  <si>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</si>
  <si>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</si>
  <si>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</si>
  <si>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</si>
  <si>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</si>
  <si>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</si>
  <si>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</si>
  <si>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</si>
  <si>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</si>
  <si>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</si>
  <si>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</si>
  <si>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</si>
  <si>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</si>
  <si>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</si>
  <si>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</si>
  <si>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</si>
  <si>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</si>
  <si>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</si>
  <si>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</si>
  <si>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</si>
  <si>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</si>
  <si>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</si>
  <si>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</si>
  <si>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</si>
  <si>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</si>
  <si>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</si>
  <si>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</si>
  <si>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</si>
  <si>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</si>
  <si>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</si>
  <si>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</si>
  <si>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</si>
  <si>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</si>
  <si>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</si>
  <si>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</si>
  <si>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</si>
  <si>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</si>
  <si>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</si>
  <si>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</si>
  <si>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</si>
  <si>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</si>
  <si>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</si>
  <si>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</si>
  <si>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</si>
  <si>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</si>
  <si>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</si>
  <si>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</si>
  <si>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</si>
  <si>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</si>
  <si>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</si>
  <si>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</si>
  <si>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</si>
  <si>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</si>
  <si>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</si>
  <si>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</si>
  <si>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</si>
  <si>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</si>
  <si>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</si>
  <si>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</si>
  <si>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</si>
  <si>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</si>
  <si>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</si>
  <si>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</si>
  <si>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</si>
  <si>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</si>
  <si>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</si>
  <si>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</si>
  <si>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</si>
  <si>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</si>
  <si>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</si>
  <si>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</si>
  <si>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</si>
  <si>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</si>
  <si>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</si>
  <si>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</si>
  <si>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</si>
  <si>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</si>
  <si>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</si>
  <si>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</si>
  <si>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</si>
  <si>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</si>
  <si>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</si>
  <si>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</si>
  <si>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</si>
  <si>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</si>
  <si>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</si>
  <si>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</si>
  <si>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</si>
  <si>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</si>
  <si>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</si>
  <si>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</si>
  <si>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</si>
  <si>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</si>
  <si>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</si>
  <si>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</si>
  <si>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</si>
  <si>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</si>
  <si>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</si>
  <si>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</si>
  <si>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</si>
  <si>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</si>
  <si>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</si>
  <si>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</si>
  <si>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</si>
  <si>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</si>
  <si>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</si>
  <si>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</si>
  <si>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</si>
  <si>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</si>
  <si>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</si>
  <si>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</si>
  <si>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</si>
  <si>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</si>
  <si>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</si>
  <si>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</si>
  <si>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</si>
  <si>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</si>
  <si>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</si>
  <si>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</si>
  <si>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</si>
  <si>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</si>
  <si>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</si>
  <si>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</si>
  <si>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</si>
  <si>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</si>
  <si>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</si>
  <si>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</si>
  <si>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</si>
  <si>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</si>
  <si>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</si>
  <si>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</si>
  <si>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</si>
  <si>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</si>
  <si>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</si>
  <si>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</si>
  <si>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</si>
  <si>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</si>
  <si>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</si>
  <si>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</si>
  <si>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</si>
  <si>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</si>
  <si>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</si>
  <si>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</si>
  <si>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</si>
  <si>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</si>
  <si>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</si>
  <si>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</si>
  <si>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</si>
  <si>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</si>
  <si>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</si>
  <si>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</si>
  <si>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</si>
  <si>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</si>
  <si>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</si>
  <si>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</si>
  <si>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</si>
  <si>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</si>
  <si>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</si>
  <si>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</si>
  <si>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</si>
  <si>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</si>
  <si>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</si>
  <si>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</si>
  <si>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</si>
  <si>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</si>
  <si>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</si>
  <si>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</si>
  <si>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</si>
  <si>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</si>
  <si>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</si>
  <si>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</si>
  <si>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</si>
  <si>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</si>
  <si>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</si>
  <si>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</si>
  <si>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</si>
  <si>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</si>
  <si>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</si>
  <si>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</si>
  <si>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</si>
  <si>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</si>
  <si>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</si>
  <si>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</si>
  <si>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</si>
  <si>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</si>
  <si>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</si>
  <si>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</si>
  <si>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</si>
  <si>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</si>
  <si>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</si>
  <si>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</si>
  <si>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</si>
  <si>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</si>
  <si>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</si>
  <si>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</si>
  <si>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</si>
  <si>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</si>
  <si>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</si>
  <si>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</si>
  <si>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</si>
  <si>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</si>
  <si>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</si>
  <si>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</si>
  <si>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</si>
  <si>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</si>
  <si>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</si>
  <si>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</si>
  <si>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</si>
  <si>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</si>
  <si>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</si>
  <si>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</si>
  <si>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</si>
  <si>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</si>
  <si>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</si>
  <si>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</si>
  <si>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</si>
  <si>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</si>
  <si>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</si>
  <si>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</si>
  <si>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</si>
  <si>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</si>
  <si>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</si>
  <si>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</si>
  <si>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</si>
  <si>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</si>
  <si>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</si>
  <si>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</si>
  <si>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</si>
  <si>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</si>
  <si>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</si>
  <si>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</si>
  <si>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</si>
  <si>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</si>
  <si>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</si>
  <si>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</si>
  <si>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</si>
  <si>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</si>
  <si>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</si>
  <si>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</si>
  <si>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</si>
  <si>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</si>
  <si>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</si>
  <si>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</si>
  <si>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</si>
  <si>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</si>
  <si>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</si>
  <si>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</si>
  <si>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</si>
  <si>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</si>
  <si>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</si>
  <si>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</si>
  <si>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</si>
  <si>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</si>
  <si>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</si>
  <si>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</si>
  <si>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</si>
  <si>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</si>
  <si>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</si>
  <si>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</si>
  <si>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</si>
  <si>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</si>
  <si>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</si>
  <si>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</si>
  <si>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</si>
  <si>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</si>
  <si>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</si>
  <si>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</si>
  <si>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</si>
  <si>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</si>
  <si>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</si>
  <si>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</si>
  <si>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</si>
  <si>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</si>
  <si>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</si>
  <si>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</si>
  <si>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</si>
  <si>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</si>
  <si>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</si>
  <si>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</si>
  <si>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</si>
  <si>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</si>
  <si>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</si>
  <si>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</si>
  <si>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</si>
  <si>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</si>
  <si>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</si>
  <si>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</si>
  <si>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</si>
  <si>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</si>
  <si>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</si>
  <si>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</si>
  <si>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</si>
  <si>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</si>
  <si>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</si>
  <si>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</si>
  <si>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</si>
  <si>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</si>
  <si>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</si>
  <si>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</si>
  <si>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</si>
  <si>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</si>
  <si>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</si>
  <si>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</si>
  <si>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</si>
  <si>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</si>
  <si>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</si>
  <si>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</si>
  <si>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</si>
  <si>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</si>
  <si>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</si>
  <si>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</si>
  <si>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</si>
  <si>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</si>
  <si>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</si>
  <si>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</si>
  <si>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</si>
  <si>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</si>
  <si>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</si>
  <si>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</si>
  <si>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</si>
  <si>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</si>
  <si>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</si>
  <si>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</si>
  <si>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</si>
  <si>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</si>
  <si>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</si>
  <si>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</si>
  <si>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</si>
  <si>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</si>
  <si>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</si>
  <si>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</si>
  <si>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</si>
  <si>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</si>
  <si>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</si>
  <si>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</si>
  <si>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</si>
  <si>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</si>
  <si>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</si>
  <si>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</si>
  <si>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</si>
  <si>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</si>
  <si>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</si>
  <si>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</si>
  <si>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</si>
  <si>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</si>
  <si>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</si>
  <si>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</si>
  <si>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</si>
  <si>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</si>
  <si>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</si>
  <si>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</si>
  <si>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</si>
  <si>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</si>
  <si>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</si>
  <si>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</si>
  <si>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</si>
  <si>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</si>
  <si>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</si>
  <si>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</si>
  <si>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</si>
  <si>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</si>
  <si>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</si>
  <si>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</si>
  <si>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</si>
  <si>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</si>
  <si>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</si>
  <si>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</si>
  <si>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</si>
  <si>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</si>
  <si>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</si>
  <si>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</si>
  <si>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</si>
  <si>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</si>
  <si>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</si>
  <si>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</si>
  <si>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</si>
  <si>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</si>
  <si>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</si>
  <si>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</si>
  <si>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</si>
  <si>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</si>
  <si>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</si>
  <si>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</si>
  <si>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</si>
  <si>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</si>
  <si>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</si>
  <si>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</si>
  <si>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</si>
  <si>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</si>
  <si>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</si>
  <si>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</si>
  <si>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</si>
  <si>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</si>
  <si>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</si>
  <si>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</si>
  <si>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</si>
  <si>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</si>
  <si>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</si>
  <si>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</si>
  <si>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</si>
  <si>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</si>
  <si>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</si>
  <si>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</si>
  <si>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</si>
  <si>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</si>
  <si>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</si>
  <si>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</si>
  <si>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</si>
  <si>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</si>
  <si>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</si>
  <si>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</si>
  <si>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</si>
  <si>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</si>
  <si>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</si>
  <si>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</si>
  <si>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</si>
  <si>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</si>
  <si>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</si>
  <si>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</si>
  <si>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</si>
  <si>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</si>
  <si>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</si>
  <si>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</si>
  <si>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</si>
  <si>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</si>
  <si>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</si>
  <si>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</si>
  <si>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</si>
  <si>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</si>
  <si>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</si>
  <si>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</si>
  <si>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</si>
  <si>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</si>
  <si>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</si>
  <si>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</si>
  <si>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</si>
  <si>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</si>
  <si>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</si>
  <si>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</si>
  <si>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</si>
  <si>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</si>
  <si>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</si>
  <si>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</si>
  <si>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</si>
  <si>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</si>
  <si>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</si>
  <si>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</si>
  <si>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</si>
  <si>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</si>
  <si>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</si>
  <si>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</si>
  <si>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</si>
  <si>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</si>
  <si>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</si>
  <si>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</si>
  <si>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</si>
  <si>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</si>
  <si>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</si>
  <si>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</si>
  <si>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</si>
  <si>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</si>
  <si>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</si>
  <si>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</si>
  <si>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</si>
  <si>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</si>
  <si>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</si>
  <si>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</si>
  <si>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</si>
  <si>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</si>
  <si>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</si>
  <si>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</si>
  <si>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</si>
  <si>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</si>
  <si>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</si>
  <si>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</si>
  <si>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</si>
  <si>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</si>
  <si>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</si>
  <si>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</si>
  <si>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</si>
  <si>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</si>
  <si>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</si>
  <si>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</si>
  <si>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</si>
  <si>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</si>
  <si>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</si>
  <si>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</si>
  <si>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</si>
  <si>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</si>
  <si>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</si>
  <si>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</si>
  <si>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</si>
  <si>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</si>
  <si>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</si>
  <si>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</si>
  <si>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</si>
  <si>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</si>
  <si>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</si>
  <si>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</si>
  <si>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</si>
  <si>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</si>
  <si>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</si>
  <si>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</si>
  <si>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</si>
  <si>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</si>
  <si>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</si>
  <si>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</si>
  <si>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</si>
  <si>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</si>
  <si>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</si>
  <si>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</si>
  <si>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</si>
  <si>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</si>
  <si>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</si>
  <si>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</si>
  <si>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</si>
  <si>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</si>
  <si>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</si>
  <si>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</si>
  <si>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</si>
  <si>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</si>
  <si>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</si>
  <si>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</si>
  <si>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</si>
  <si>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</si>
  <si>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</si>
  <si>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</si>
  <si>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</si>
  <si>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</si>
  <si>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</si>
  <si>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</si>
  <si>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</si>
  <si>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</si>
  <si>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</si>
  <si>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</si>
  <si>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</si>
  <si>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</si>
  <si>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</si>
  <si>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</si>
  <si>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</si>
  <si>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</si>
  <si>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</si>
  <si>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</si>
  <si>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</si>
  <si>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</si>
  <si>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</si>
  <si>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</si>
  <si>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</si>
  <si>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</si>
  <si>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</si>
  <si>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</si>
  <si>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</si>
  <si>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</si>
  <si>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</si>
  <si>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</si>
  <si>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</si>
  <si>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</si>
  <si>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</si>
  <si>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</si>
  <si>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</si>
  <si>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</si>
  <si>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</si>
  <si>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</si>
  <si>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</si>
  <si>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</si>
  <si>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</si>
  <si>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</si>
  <si>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</si>
  <si>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</si>
  <si>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</si>
  <si>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</si>
  <si>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</si>
  <si>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</si>
  <si>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</si>
  <si>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</si>
  <si>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</si>
  <si>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</si>
  <si>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</si>
  <si>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</si>
  <si>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</si>
  <si>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</si>
  <si>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</si>
  <si>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</si>
  <si>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</si>
  <si>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</si>
  <si>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</si>
  <si>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</si>
  <si>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</si>
  <si>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</si>
  <si>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</si>
  <si>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</si>
  <si>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</si>
  <si>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</si>
  <si>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</si>
  <si>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</si>
  <si>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</si>
  <si>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</si>
  <si>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</si>
  <si>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</si>
  <si>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</si>
  <si>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</si>
  <si>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</si>
  <si>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</si>
  <si>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</si>
  <si>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</si>
  <si>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</si>
  <si>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</si>
  <si>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</si>
  <si>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</si>
  <si>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</si>
  <si>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</si>
  <si>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</si>
  <si>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</si>
  <si>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</si>
  <si>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</si>
  <si>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</si>
  <si>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</si>
  <si>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</si>
  <si>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</si>
  <si>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</si>
  <si>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</si>
  <si>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</si>
  <si>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</si>
  <si>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</si>
  <si>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</si>
  <si>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</si>
  <si>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</si>
  <si>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</si>
  <si>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</si>
  <si>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</si>
  <si>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</si>
  <si>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</si>
  <si>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</si>
  <si>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</si>
  <si>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</si>
  <si>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</si>
  <si>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</si>
  <si>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</si>
  <si>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</si>
  <si>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</si>
  <si>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</si>
  <si>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</si>
  <si>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</si>
  <si>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</si>
  <si>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</si>
  <si>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</si>
  <si>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</si>
  <si>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</si>
  <si>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</si>
  <si>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</si>
  <si>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</si>
  <si>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</si>
  <si>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</si>
  <si>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</si>
  <si>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</si>
  <si>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</si>
  <si>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</si>
  <si>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</si>
  <si>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</si>
  <si>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</si>
  <si>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</si>
  <si>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</si>
  <si>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</si>
  <si>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</si>
  <si>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</si>
  <si>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</si>
  <si>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</si>
  <si>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</si>
  <si>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</si>
  <si>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</si>
  <si>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</si>
  <si>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</si>
  <si>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</si>
  <si>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</si>
  <si>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</si>
  <si>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</si>
  <si>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</si>
  <si>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</si>
  <si>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</si>
  <si>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</si>
  <si>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</si>
  <si>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</si>
  <si>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</si>
  <si>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</si>
  <si>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</si>
  <si>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</si>
  <si>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</si>
  <si>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</si>
  <si>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</si>
  <si>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</si>
  <si>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</si>
  <si>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</si>
  <si>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</si>
  <si>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</si>
  <si>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</si>
  <si>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</si>
  <si>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</si>
  <si>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</si>
  <si>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</si>
  <si>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</si>
  <si>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</si>
  <si>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</si>
  <si>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</si>
  <si>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</si>
  <si>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</si>
  <si>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</si>
  <si>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</si>
  <si>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</si>
  <si>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</si>
  <si>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</si>
  <si>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</si>
  <si>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</si>
  <si>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</si>
  <si>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</si>
  <si>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</si>
  <si>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</si>
  <si>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</si>
  <si>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</si>
  <si>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</si>
  <si>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</si>
  <si>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</si>
  <si>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</si>
  <si>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</si>
  <si>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</si>
  <si>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</si>
  <si>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</si>
  <si>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</si>
  <si>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</si>
  <si>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</si>
  <si>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</si>
  <si>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</si>
  <si>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</si>
  <si>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</si>
  <si>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</si>
  <si>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</si>
  <si>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</si>
  <si>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</si>
  <si>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</si>
  <si>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</si>
  <si>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</si>
  <si>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</si>
  <si>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</si>
  <si>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</si>
  <si>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</si>
  <si>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</si>
  <si>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</si>
  <si>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</si>
  <si>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</si>
  <si>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</si>
  <si>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</si>
  <si>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</si>
  <si>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</si>
  <si>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</si>
  <si>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</si>
  <si>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</si>
  <si>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</si>
  <si>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</si>
  <si>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</si>
  <si>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</si>
  <si>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</si>
  <si>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</si>
  <si>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</si>
  <si>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</si>
  <si>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</si>
  <si>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</si>
  <si>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</si>
  <si>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</si>
  <si>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</si>
  <si>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</si>
  <si>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</si>
  <si>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</si>
  <si>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</si>
  <si>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</si>
  <si>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</si>
  <si>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</si>
  <si>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</si>
  <si>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</si>
  <si>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</si>
  <si>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</si>
  <si>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</si>
  <si>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</si>
  <si>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</si>
  <si>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</si>
  <si>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</si>
  <si>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</si>
  <si>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</si>
  <si>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</si>
  <si>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</si>
  <si>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</si>
  <si>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</si>
  <si>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</si>
  <si>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</si>
  <si>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</si>
  <si>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</si>
  <si>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</si>
  <si>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</si>
  <si>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</si>
  <si>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</si>
  <si>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</si>
  <si>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</si>
  <si>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</si>
  <si>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</si>
  <si>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</si>
  <si>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</si>
  <si>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</si>
  <si>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</si>
  <si>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</si>
  <si>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</si>
  <si>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</si>
  <si>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</si>
  <si>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</si>
  <si>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</si>
  <si>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</si>
  <si>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</si>
  <si>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</si>
  <si>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</si>
  <si>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</si>
  <si>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</si>
  <si>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</si>
  <si>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</si>
  <si>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</si>
  <si>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</si>
  <si>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</si>
  <si>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</si>
  <si>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</si>
  <si>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</si>
  <si>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</si>
  <si>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</si>
  <si>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</si>
  <si>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</si>
  <si>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</si>
  <si>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</si>
  <si>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</si>
  <si>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</si>
  <si>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</si>
  <si>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</si>
  <si>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</si>
  <si>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</si>
  <si>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</si>
  <si>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</si>
  <si>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</si>
  <si>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</si>
  <si>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</si>
  <si>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</si>
  <si>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</si>
  <si>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</si>
  <si>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</si>
  <si>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</si>
  <si>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</si>
  <si>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</si>
  <si>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</si>
  <si>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</si>
  <si>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</si>
  <si>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</si>
  <si>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</si>
  <si>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</si>
  <si>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</si>
  <si>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</si>
  <si>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</si>
  <si>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</si>
  <si>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</si>
  <si>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</si>
  <si>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</si>
  <si>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</si>
  <si>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</si>
  <si>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</si>
  <si>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</si>
  <si>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</si>
  <si>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</si>
  <si>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</si>
  <si>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</si>
  <si>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</si>
  <si>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PRINCESA ISABEL – POVOADO DA CHAPADA</t>
  </si>
  <si>
    <t>RUA PRINCESA ISABEL – POVOADO DA CHAPADA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</si>
</sst>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3" builtinId="4"/>
    <cellStyle name="Neutra" xfId="8" builtinId="28" customBuiltin="1"/>
    <cellStyle name="Normal" xfId="0" builtinId="0"/>
    <cellStyle name="Normal 10" xfId="48"/>
    <cellStyle name="Normal 11" xfId="50"/>
    <cellStyle name="Normal 15" xfId="51"/>
    <cellStyle name="Normal 2" xfId="52"/>
    <cellStyle name="Normal 2 2" xfId="55"/>
    <cellStyle name="Normal 2 2 2" xfId="46"/>
    <cellStyle name="Normal 3" xfId="49"/>
    <cellStyle name="Normal 9" xfId="47"/>
    <cellStyle name="Nota" xfId="15" builtinId="10" customBuiltin="1"/>
    <cellStyle name="Porcentagem" xfId="44" builtinId="5"/>
    <cellStyle name="Porcentagem 2" xfId="53"/>
    <cellStyle name="Saída" xfId="10" builtinId="21" customBuiltin="1"/>
    <cellStyle name="Separador de milhares" xfId="42" builtinId="3"/>
    <cellStyle name="Separador de milhares_Plan1" xfId="4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ela1" displayName="Tabela1" ref="A1:D1620" totalsRowShown="0">
  <autoFilter ref="A1:D1620"/>
  <tableColumns count="4">
    <tableColumn id="1" name="Coluna1"/>
    <tableColumn id="2" name="Coluna2"/>
    <tableColumn id="3" name="Coluna3"/>
    <tableColumn id="4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20"/>
  <sheetViews>
    <sheetView workbookViewId="0">
      <selection activeCell="L7" sqref="L7"/>
    </sheetView>
  </sheetViews>
  <sheetFormatPr defaultRowHeight="15"/>
  <cols>
    <col min="1" max="1" width="10.28515625" customWidth="1"/>
    <col min="2" max="2" width="46.28515625" customWidth="1"/>
    <col min="3" max="4" width="10.28515625" customWidth="1"/>
  </cols>
  <sheetData>
    <row r="1" spans="1:14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6"/>
  <sheetViews>
    <sheetView showGridLines="0" tabSelected="1" topLeftCell="A68" workbookViewId="0">
      <selection activeCell="A11" sqref="A11:I88"/>
    </sheetView>
  </sheetViews>
  <sheetFormatPr defaultRowHeight="1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>
      <c r="A1" s="97" t="s">
        <v>1777</v>
      </c>
      <c r="B1" s="97"/>
      <c r="C1" s="97"/>
      <c r="D1" s="97"/>
      <c r="E1" s="97"/>
      <c r="F1" s="97"/>
      <c r="G1" s="97"/>
      <c r="H1" s="97"/>
      <c r="I1" s="97"/>
    </row>
    <row r="2" spans="1:9" ht="15.75">
      <c r="A2" s="98" t="s">
        <v>1695</v>
      </c>
      <c r="B2" s="98"/>
      <c r="C2" s="98"/>
      <c r="D2" s="98"/>
      <c r="E2" s="98"/>
      <c r="F2" s="98"/>
      <c r="G2" s="98"/>
      <c r="H2" s="98"/>
      <c r="I2" s="98"/>
    </row>
    <row r="3" spans="1:9" ht="24" customHeight="1" thickBot="1">
      <c r="A3" s="1"/>
      <c r="B3" s="2"/>
      <c r="C3" s="3"/>
      <c r="D3" s="3"/>
      <c r="E3" s="3"/>
      <c r="F3" s="3"/>
      <c r="G3" s="109" t="s">
        <v>1778</v>
      </c>
      <c r="H3" s="109"/>
      <c r="I3" s="109"/>
    </row>
    <row r="4" spans="1:9" ht="16.5" thickBot="1">
      <c r="A4" s="99" t="s">
        <v>1696</v>
      </c>
      <c r="B4" s="100"/>
      <c r="C4" s="100"/>
      <c r="D4" s="100"/>
      <c r="E4" s="100"/>
      <c r="F4" s="100"/>
      <c r="G4" s="100"/>
      <c r="H4" s="100"/>
      <c r="I4" s="101"/>
    </row>
    <row r="5" spans="1:9">
      <c r="A5" s="102" t="s">
        <v>1779</v>
      </c>
      <c r="B5" s="103"/>
      <c r="C5" s="103"/>
      <c r="D5" s="103"/>
      <c r="E5" s="103"/>
      <c r="F5" s="103"/>
      <c r="G5" s="103"/>
      <c r="H5" s="103"/>
      <c r="I5" s="104"/>
    </row>
    <row r="6" spans="1:9">
      <c r="A6" s="105" t="s">
        <v>1783</v>
      </c>
      <c r="B6" s="106"/>
      <c r="C6" s="106"/>
      <c r="D6" s="107"/>
      <c r="E6" s="107"/>
      <c r="F6" s="106"/>
      <c r="G6" s="106"/>
      <c r="H6" s="106"/>
      <c r="I6" s="108"/>
    </row>
    <row r="7" spans="1:9" ht="15.75" thickBot="1">
      <c r="A7" s="87" t="s">
        <v>1697</v>
      </c>
      <c r="B7" s="88"/>
      <c r="C7" s="88"/>
      <c r="D7" s="88"/>
      <c r="E7" s="89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>
      <c r="A8" s="90"/>
      <c r="B8" s="90"/>
      <c r="C8" s="90"/>
      <c r="D8" s="90"/>
      <c r="E8" s="90"/>
      <c r="F8" s="90"/>
      <c r="G8" s="90"/>
      <c r="H8" s="90"/>
      <c r="I8" s="90"/>
    </row>
    <row r="9" spans="1:9">
      <c r="A9" s="91" t="s">
        <v>1700</v>
      </c>
      <c r="B9" s="91" t="s">
        <v>1701</v>
      </c>
      <c r="C9" s="91" t="s">
        <v>1702</v>
      </c>
      <c r="D9" s="93" t="s">
        <v>1703</v>
      </c>
      <c r="E9" s="91" t="s">
        <v>1704</v>
      </c>
      <c r="F9" s="95" t="s">
        <v>1705</v>
      </c>
      <c r="G9" s="96"/>
      <c r="H9" s="95" t="s">
        <v>1706</v>
      </c>
      <c r="I9" s="96"/>
    </row>
    <row r="10" spans="1:9">
      <c r="A10" s="92"/>
      <c r="B10" s="92"/>
      <c r="C10" s="92"/>
      <c r="D10" s="94"/>
      <c r="E10" s="92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>
      <c r="A11" s="10">
        <v>1</v>
      </c>
      <c r="B11" s="11">
        <v>237222</v>
      </c>
      <c r="C11" s="12" t="str">
        <f>VLOOKUP(B11,Tabela1[],2,0)</f>
        <v>AFASTADOR ARMACAO SECUNDARIA 500MM</v>
      </c>
      <c r="D11" s="12" t="str">
        <f>VLOOKUP(B11,Tabela1[],3,0)</f>
        <v>PC</v>
      </c>
      <c r="E11" s="75">
        <v>1</v>
      </c>
      <c r="F11" s="12">
        <f>VLOOKUP(B11,Tabela1[],4,0)</f>
        <v>165.10360618754595</v>
      </c>
      <c r="G11" s="13">
        <f>ROUND(F11*E11,2)</f>
        <v>165.1</v>
      </c>
      <c r="H11" s="13">
        <f>ROUND(F11*(1+$I$7),2)</f>
        <v>207.77</v>
      </c>
      <c r="I11" s="14">
        <f>ROUND(H11*E11,2)</f>
        <v>207.77</v>
      </c>
    </row>
    <row r="12" spans="1:9">
      <c r="A12" s="73">
        <v>2</v>
      </c>
      <c r="B12" s="11">
        <v>230102</v>
      </c>
      <c r="C12" s="12" t="str">
        <f>VLOOKUP(B12,Tabela1[],2,0)</f>
        <v>ALCA CONECTOR ESTRIBO ABERTA</v>
      </c>
      <c r="D12" s="12" t="str">
        <f>VLOOKUP(B12,Tabela1[],3,0)</f>
        <v>PC</v>
      </c>
      <c r="E12" s="75">
        <v>1</v>
      </c>
      <c r="F12" s="12">
        <f>VLOOKUP(B12,Tabela1[],4,0)</f>
        <v>16.395510654435057</v>
      </c>
      <c r="G12" s="13">
        <f>ROUND(F12*E12,2)</f>
        <v>16.399999999999999</v>
      </c>
      <c r="H12" s="13">
        <f>ROUND(F12*(1+$I$7),2)</f>
        <v>20.63</v>
      </c>
      <c r="I12" s="14">
        <f>ROUND(H12*E12,2)</f>
        <v>20.63</v>
      </c>
    </row>
    <row r="13" spans="1:9">
      <c r="A13" s="73">
        <v>3</v>
      </c>
      <c r="B13" s="11">
        <v>228874</v>
      </c>
      <c r="C13" s="12" t="str">
        <f>VLOOKUP(B13,Tabela1[],2,0)</f>
        <v>ALCA PREF CB CA/CAL  35MM2 MULTIPLEX</v>
      </c>
      <c r="D13" s="12" t="str">
        <f>VLOOKUP(B13,Tabela1[],3,0)</f>
        <v>PC</v>
      </c>
      <c r="E13" s="75">
        <v>1</v>
      </c>
      <c r="F13" s="12">
        <f>VLOOKUP(B13,Tabela1[],4,0)</f>
        <v>1.1665862517496539</v>
      </c>
      <c r="G13" s="13">
        <f>ROUND(F13*E13,2)</f>
        <v>1.17</v>
      </c>
      <c r="H13" s="13">
        <f>ROUND(F13*(1+$I$7),2)</f>
        <v>1.47</v>
      </c>
      <c r="I13" s="14">
        <f>ROUND(H13*E13,2)</f>
        <v>1.47</v>
      </c>
    </row>
    <row r="14" spans="1:9">
      <c r="A14" s="74">
        <v>4</v>
      </c>
      <c r="B14" s="11">
        <v>229005</v>
      </c>
      <c r="C14" s="12" t="str">
        <f>VLOOKUP(B14,Tabela1[],2,0)</f>
        <v>ALCA PREF CB CA/CAL  70MM2 MULTIPLEX</v>
      </c>
      <c r="D14" s="12" t="str">
        <f>VLOOKUP(B14,Tabela1[],3,0)</f>
        <v>PC</v>
      </c>
      <c r="E14" s="75">
        <v>2</v>
      </c>
      <c r="F14" s="12">
        <f>VLOOKUP(B14,Tabela1[],4,0)</f>
        <v>8.4645328033928351</v>
      </c>
      <c r="G14" s="13">
        <f>ROUND(F14*E14,2)</f>
        <v>16.93</v>
      </c>
      <c r="H14" s="13">
        <f>ROUND(F14*(1+$I$7),2)</f>
        <v>10.65</v>
      </c>
      <c r="I14" s="14">
        <f>ROUND(H14*E14,2)</f>
        <v>21.3</v>
      </c>
    </row>
    <row r="15" spans="1:9">
      <c r="A15" s="74">
        <v>5</v>
      </c>
      <c r="B15" s="11">
        <v>237677</v>
      </c>
      <c r="C15" s="12" t="str">
        <f>VLOOKUP(B15,Tabela1[],2,0)</f>
        <v>ALCA PREF ESTAI P/ CB ACO 9,5MM</v>
      </c>
      <c r="D15" s="12" t="str">
        <f>VLOOKUP(B15,Tabela1[],3,0)</f>
        <v>PC</v>
      </c>
      <c r="E15" s="75">
        <v>8</v>
      </c>
      <c r="F15" s="12">
        <f>VLOOKUP(B15,Tabela1[],4,0)</f>
        <v>14.613979711840626</v>
      </c>
      <c r="G15" s="13">
        <f>ROUND(F15*E15,2)</f>
        <v>116.91</v>
      </c>
      <c r="H15" s="13">
        <f>ROUND(F15*(1+$I$7),2)</f>
        <v>18.39</v>
      </c>
      <c r="I15" s="14">
        <f>ROUND(H15*E15,2)</f>
        <v>147.12</v>
      </c>
    </row>
    <row r="16" spans="1:9">
      <c r="A16" s="74">
        <v>6</v>
      </c>
      <c r="B16" s="11">
        <v>219709</v>
      </c>
      <c r="C16" s="12" t="str">
        <f>VLOOKUP(B16,Tabela1[],2,0)</f>
        <v>ALCA PREF OLHAL DIST CB CA/CAA  34MM2</v>
      </c>
      <c r="D16" s="12" t="str">
        <f>VLOOKUP(B16,Tabela1[],3,0)</f>
        <v>PC</v>
      </c>
      <c r="E16" s="75">
        <v>1</v>
      </c>
      <c r="F16" s="12">
        <f>VLOOKUP(B16,Tabela1[],4,0)</f>
        <v>9.6039891423111037</v>
      </c>
      <c r="G16" s="13">
        <f>ROUND(F16*E16,2)</f>
        <v>9.6</v>
      </c>
      <c r="H16" s="13">
        <f>ROUND(F16*(1+$I$7),2)</f>
        <v>12.09</v>
      </c>
      <c r="I16" s="14">
        <f>ROUND(H16*E16,2)</f>
        <v>12.09</v>
      </c>
    </row>
    <row r="17" spans="1:9">
      <c r="A17" s="74">
        <v>7</v>
      </c>
      <c r="B17" s="11">
        <v>327700</v>
      </c>
      <c r="C17" s="12" t="str">
        <f>VLOOKUP(B17,Tabela1[],2,0)</f>
        <v>ANEL ELASTOMERICO AMARRACAO ISOL. PINO</v>
      </c>
      <c r="D17" s="12" t="str">
        <f>VLOOKUP(B17,Tabela1[],3,0)</f>
        <v>PC</v>
      </c>
      <c r="E17" s="75">
        <v>1</v>
      </c>
      <c r="F17" s="12">
        <f>VLOOKUP(B17,Tabela1[],4,0)</f>
        <v>7.5873322885113144</v>
      </c>
      <c r="G17" s="13">
        <f>ROUND(F17*E17,2)</f>
        <v>7.59</v>
      </c>
      <c r="H17" s="13">
        <f>ROUND(F17*(1+$I$7),2)</f>
        <v>9.5500000000000007</v>
      </c>
      <c r="I17" s="14">
        <f>ROUND(H17*E17,2)</f>
        <v>9.5500000000000007</v>
      </c>
    </row>
    <row r="18" spans="1:9">
      <c r="A18" s="74">
        <v>8</v>
      </c>
      <c r="B18" s="11">
        <v>75721</v>
      </c>
      <c r="C18" s="12" t="str">
        <f>VLOOKUP(B18,'preço de mercado'!A27:D1645,2,0)</f>
        <v>ARRUELA QUADRADA 38X18X3MM</v>
      </c>
      <c r="D18" s="12" t="str">
        <f>VLOOKUP(B18,'preço de mercado'!A27:D1645,3,0)</f>
        <v>PC</v>
      </c>
      <c r="E18" s="75">
        <v>34</v>
      </c>
      <c r="F18" s="12">
        <f>VLOOKUP(B18,Tabela1[],4,0)</f>
        <v>0.55164156090487504</v>
      </c>
      <c r="G18" s="13">
        <f>ROUND(F18*E18,2)</f>
        <v>18.760000000000002</v>
      </c>
      <c r="H18" s="13">
        <f>ROUND(F18*(1+$I$7),2)</f>
        <v>0.69</v>
      </c>
      <c r="I18" s="14">
        <f>ROUND(H18*E18,2)</f>
        <v>23.46</v>
      </c>
    </row>
    <row r="19" spans="1:9">
      <c r="A19" s="74">
        <v>9</v>
      </c>
      <c r="B19" s="11">
        <v>327692</v>
      </c>
      <c r="C19" s="12" t="str">
        <f>VLOOKUP(B19,Tabela1[],2,0)</f>
        <v>BRAÇADEIRA PLASTICA CABO MULTIPLEXADO</v>
      </c>
      <c r="D19" s="12" t="str">
        <f>VLOOKUP(B19,Tabela1[],3,0)</f>
        <v>PC</v>
      </c>
      <c r="E19" s="75">
        <v>18</v>
      </c>
      <c r="F19" s="12">
        <f>VLOOKUP(B19,Tabela1[],4,0)</f>
        <v>0.87720051488152251</v>
      </c>
      <c r="G19" s="13">
        <f>ROUND(F19*E19,2)</f>
        <v>15.79</v>
      </c>
      <c r="H19" s="13">
        <f>ROUND(F19*(1+$I$7),2)</f>
        <v>1.1000000000000001</v>
      </c>
      <c r="I19" s="14">
        <f>ROUND(H19*E19,2)</f>
        <v>19.8</v>
      </c>
    </row>
    <row r="20" spans="1:9">
      <c r="A20" s="74">
        <v>10</v>
      </c>
      <c r="B20" s="11">
        <v>328138</v>
      </c>
      <c r="C20" s="12" t="str">
        <f>VLOOKUP(B20,'preço de mercado'!A49:D1667,2,0)</f>
        <v>BRACO ANTI-BALANCO</v>
      </c>
      <c r="D20" s="12" t="str">
        <f>VLOOKUP(B20,'preço de mercado'!A50:D1668,3,0)</f>
        <v>PC</v>
      </c>
      <c r="E20" s="75">
        <v>1</v>
      </c>
      <c r="F20" s="12">
        <f>VLOOKUP(B20,Tabela1[],4,0)</f>
        <v>39.519239691054167</v>
      </c>
      <c r="G20" s="13">
        <f>ROUND(F20*E20,2)</f>
        <v>39.520000000000003</v>
      </c>
      <c r="H20" s="13">
        <f>ROUND(F20*(1+$I$7),2)</f>
        <v>49.73</v>
      </c>
      <c r="I20" s="14">
        <f>ROUND(H20*E20,2)</f>
        <v>49.73</v>
      </c>
    </row>
    <row r="21" spans="1:9">
      <c r="A21" s="74">
        <v>11</v>
      </c>
      <c r="B21" s="11">
        <v>258921</v>
      </c>
      <c r="C21" s="12" t="str">
        <f>VLOOKUP(B21,Tabela1[],2,0)</f>
        <v>BRACO IP TIPO MEDIO</v>
      </c>
      <c r="D21" s="12" t="str">
        <f>VLOOKUP(B21,Tabela1[],3,0)</f>
        <v>PC</v>
      </c>
      <c r="E21" s="75">
        <v>7</v>
      </c>
      <c r="F21" s="12">
        <f>VLOOKUP(B21,Tabela1[],4,0)</f>
        <v>184.06741525668568</v>
      </c>
      <c r="G21" s="13">
        <f>ROUND(F21*E21,2)</f>
        <v>1288.47</v>
      </c>
      <c r="H21" s="13">
        <f>ROUND(F21*(1+$I$7),2)</f>
        <v>231.64</v>
      </c>
      <c r="I21" s="14">
        <f>ROUND(H21*E21,2)</f>
        <v>1621.48</v>
      </c>
    </row>
    <row r="22" spans="1:9">
      <c r="A22" s="74">
        <v>12</v>
      </c>
      <c r="B22" s="11">
        <v>214619</v>
      </c>
      <c r="C22" s="12" t="str">
        <f>VLOOKUP(B22,'preço de mercado'!A2:D1620,2,0)</f>
        <v>BRACO SUPORTE C/GPO 25-70MM2 IT1</v>
      </c>
      <c r="D22" s="12" t="str">
        <f>VLOOKUP(B22,'preço de mercado'!A2:D1620,3,0)</f>
        <v>CJ</v>
      </c>
      <c r="E22" s="75">
        <v>6</v>
      </c>
      <c r="F22" s="12">
        <f>VLOOKUP(B22,Tabela1[],4,0)</f>
        <v>43.181777923291449</v>
      </c>
      <c r="G22" s="13">
        <f>ROUND(F22*E22,2)</f>
        <v>259.08999999999997</v>
      </c>
      <c r="H22" s="13">
        <f>ROUND(F22*(1+$I$7),2)</f>
        <v>54.34</v>
      </c>
      <c r="I22" s="14">
        <f>ROUND(H22*E22,2)</f>
        <v>326.04000000000002</v>
      </c>
    </row>
    <row r="23" spans="1:9">
      <c r="A23" s="74">
        <v>13</v>
      </c>
      <c r="B23" s="11">
        <v>211771</v>
      </c>
      <c r="C23" s="12" t="str">
        <f>VLOOKUP(B23,'preço de mercado'!A48:D1666,2,0)</f>
        <v>BRACO SUPORTE L</v>
      </c>
      <c r="D23" s="12" t="str">
        <f>VLOOKUP(B23,'preço de mercado'!A49:D1667,3,0)</f>
        <v>PC</v>
      </c>
      <c r="E23" s="75">
        <v>2</v>
      </c>
      <c r="F23" s="12">
        <f>VLOOKUP(B23,Tabela1[],4,0)</f>
        <v>94.999911431241188</v>
      </c>
      <c r="G23" s="13">
        <f>ROUND(F23*E23,2)</f>
        <v>190</v>
      </c>
      <c r="H23" s="13">
        <f>ROUND(F23*(1+$I$7),2)</f>
        <v>119.55</v>
      </c>
      <c r="I23" s="14">
        <f>ROUND(H23*E23,2)</f>
        <v>239.1</v>
      </c>
    </row>
    <row r="24" spans="1:9">
      <c r="A24" s="74">
        <v>14</v>
      </c>
      <c r="B24" s="11">
        <v>2931</v>
      </c>
      <c r="C24" s="12" t="str">
        <f>VLOOKUP(B24,'preço de mercado'!A5:D1623,2,0)</f>
        <v>CABO ACO 6,4MM SM 7 FIOS ZINC</v>
      </c>
      <c r="D24" s="12" t="str">
        <f>VLOOKUP(B24,'preço de mercado'!A5:D1623,3,0)</f>
        <v>KG</v>
      </c>
      <c r="E24" s="75">
        <v>8.5</v>
      </c>
      <c r="F24" s="12">
        <f>VLOOKUP(B24,Tabela1[],4,0)</f>
        <v>21.930012872038066</v>
      </c>
      <c r="G24" s="13">
        <f>ROUND(F24*E24,2)</f>
        <v>186.41</v>
      </c>
      <c r="H24" s="13">
        <f>ROUND(F24*(1+$I$7),2)</f>
        <v>27.6</v>
      </c>
      <c r="I24" s="14">
        <f>ROUND(H24*E24,2)</f>
        <v>234.6</v>
      </c>
    </row>
    <row r="25" spans="1:9">
      <c r="A25" s="74">
        <v>15</v>
      </c>
      <c r="B25" s="11">
        <v>2964</v>
      </c>
      <c r="C25" s="12" t="str">
        <f>VLOOKUP(B25,'preço de mercado'!A4:D1622,2,0)</f>
        <v>CABO ACO HS ( 7 FIOS) 9,5MM</v>
      </c>
      <c r="D25" s="12" t="str">
        <f>VLOOKUP(B25,'preço de mercado'!A4:D1622,3,0)</f>
        <v>KG</v>
      </c>
      <c r="E25" s="75">
        <v>69.5</v>
      </c>
      <c r="F25" s="12">
        <f>VLOOKUP(B25,Tabela1[],4,0)</f>
        <v>20.31126140643196</v>
      </c>
      <c r="G25" s="13">
        <f>ROUND(F25*E25,2)</f>
        <v>1411.63</v>
      </c>
      <c r="H25" s="13">
        <f>ROUND(F25*(1+$I$7),2)</f>
        <v>25.56</v>
      </c>
      <c r="I25" s="14">
        <f>ROUND(H25*E25,2)</f>
        <v>1776.42</v>
      </c>
    </row>
    <row r="26" spans="1:9">
      <c r="A26" s="74">
        <v>16</v>
      </c>
      <c r="B26" s="11">
        <v>225623</v>
      </c>
      <c r="C26" s="12" t="str">
        <f>VLOOKUP(B26,'preço de mercado'!A11:D1629,2,0)</f>
        <v>CABO AL 1X 16MM2 XLPE 1KV</v>
      </c>
      <c r="D26" s="12" t="str">
        <f>VLOOKUP(B26,'preço de mercado'!A11:D1629,3,0)</f>
        <v>M1</v>
      </c>
      <c r="E26" s="75">
        <v>2</v>
      </c>
      <c r="F26" s="12">
        <f>VLOOKUP(B26,Tabela1[],4,0)</f>
        <v>2.6677747617530847</v>
      </c>
      <c r="G26" s="13">
        <f>ROUND(F26*E26,2)</f>
        <v>5.34</v>
      </c>
      <c r="H26" s="13">
        <f>ROUND(F26*(1+$I$7),2)</f>
        <v>3.36</v>
      </c>
      <c r="I26" s="14">
        <f>ROUND(H26*E26,2)</f>
        <v>6.72</v>
      </c>
    </row>
    <row r="27" spans="1:9">
      <c r="A27" s="74">
        <v>17</v>
      </c>
      <c r="B27" s="11">
        <v>231548</v>
      </c>
      <c r="C27" s="12" t="str">
        <f>VLOOKUP(B27,'preço de mercado'!A10:D1628,2,0)</f>
        <v>CABO AL 1X 50MM2 15KV PROTEGIDO XLPE</v>
      </c>
      <c r="D27" s="12" t="str">
        <f>VLOOKUP(B27,'preço de mercado'!A10:D1628,3,0)</f>
        <v>ML</v>
      </c>
      <c r="E27" s="75">
        <v>182.5</v>
      </c>
      <c r="F27" s="12">
        <f>VLOOKUP(B27,Tabela1[],4,0)</f>
        <v>7.9400211553193483</v>
      </c>
      <c r="G27" s="13">
        <f>ROUND(F27*E27,2)</f>
        <v>1449.05</v>
      </c>
      <c r="H27" s="13">
        <f>ROUND(F27*(1+$I$7),2)</f>
        <v>9.99</v>
      </c>
      <c r="I27" s="14">
        <f>ROUND(H27*E27,2)</f>
        <v>1823.18</v>
      </c>
    </row>
    <row r="28" spans="1:9">
      <c r="A28" s="74">
        <v>18</v>
      </c>
      <c r="B28" s="11">
        <v>225656</v>
      </c>
      <c r="C28" s="12" t="str">
        <f>VLOOKUP(B28,'preço de mercado'!A8:D1626,2,0)</f>
        <v>CABO AL 1X 70MM2 XLPE 1KV</v>
      </c>
      <c r="D28" s="12" t="str">
        <f>VLOOKUP(B28,'preço de mercado'!A8:D1626,3,0)</f>
        <v>ML</v>
      </c>
      <c r="E28" s="75">
        <v>4.5</v>
      </c>
      <c r="F28" s="12">
        <f>VLOOKUP(B28,Tabela1[],4,0)</f>
        <v>7.8767180253794464</v>
      </c>
      <c r="G28" s="13">
        <f>ROUND(F28*E28,2)</f>
        <v>35.450000000000003</v>
      </c>
      <c r="H28" s="13">
        <f>ROUND(F28*(1+$I$7),2)</f>
        <v>9.91</v>
      </c>
      <c r="I28" s="14">
        <f>ROUND(H28*E28,2)</f>
        <v>44.6</v>
      </c>
    </row>
    <row r="29" spans="1:9">
      <c r="A29" s="74">
        <v>19</v>
      </c>
      <c r="B29" s="11">
        <v>225615</v>
      </c>
      <c r="C29" s="12" t="str">
        <f>VLOOKUP(B29,'preço de mercado'!A7:D1625,2,0)</f>
        <v>CABO CU XLPE 1X 1,5MM2 1KV</v>
      </c>
      <c r="D29" s="12" t="str">
        <f>VLOOKUP(B29,'preço de mercado'!A7:D1625,3,0)</f>
        <v>M1</v>
      </c>
      <c r="E29" s="75">
        <v>66.5</v>
      </c>
      <c r="F29" s="12">
        <f>VLOOKUP(B29,Tabela1[],4,0)</f>
        <v>1.90813720247424</v>
      </c>
      <c r="G29" s="13">
        <f>ROUND(F29*E29,2)</f>
        <v>126.89</v>
      </c>
      <c r="H29" s="13">
        <f>ROUND(F29*(1+$I$7),2)</f>
        <v>2.4</v>
      </c>
      <c r="I29" s="14">
        <f>ROUND(H29*E29,2)</f>
        <v>159.6</v>
      </c>
    </row>
    <row r="30" spans="1:9">
      <c r="A30" s="74">
        <v>20</v>
      </c>
      <c r="B30" s="11">
        <v>231589</v>
      </c>
      <c r="C30" s="12" t="str">
        <f>VLOOKUP(B30,'preço de mercado'!A9:D1627,2,0)</f>
        <v>CABO TRIPLEX CA 2X1X70+70MM2 1KV</v>
      </c>
      <c r="D30" s="12" t="str">
        <f>VLOOKUP(B30,'preço de mercado'!A9:D1627,3,0)</f>
        <v>ML</v>
      </c>
      <c r="E30" s="75">
        <v>242</v>
      </c>
      <c r="F30" s="12">
        <f>VLOOKUP(B30,Tabela1[],4,0)</f>
        <v>23.80197685740379</v>
      </c>
      <c r="G30" s="13">
        <f>ROUND(F30*E30,2)</f>
        <v>5760.08</v>
      </c>
      <c r="H30" s="13">
        <f>ROUND(F30*(1+$I$7),2)</f>
        <v>29.95</v>
      </c>
      <c r="I30" s="14">
        <f>ROUND(H30*E30,2)</f>
        <v>7247.9</v>
      </c>
    </row>
    <row r="31" spans="1:9">
      <c r="A31" s="74">
        <v>21</v>
      </c>
      <c r="B31" s="11">
        <v>231878</v>
      </c>
      <c r="C31" s="12" t="str">
        <f>VLOOKUP(B31,Tabela1[],2,0)</f>
        <v>CARTUCHO DE APLICACAO VERMELHO</v>
      </c>
      <c r="D31" s="12" t="str">
        <f>VLOOKUP(B31,Tabela1[],3,0)</f>
        <v>PC</v>
      </c>
      <c r="E31" s="75">
        <v>3</v>
      </c>
      <c r="F31" s="12">
        <f>VLOOKUP(B31,Tabela1[],4,0)</f>
        <v>11.277000433579989</v>
      </c>
      <c r="G31" s="13">
        <f>ROUND(F31*E31,2)</f>
        <v>33.83</v>
      </c>
      <c r="H31" s="13">
        <f>ROUND(F31*(1+$I$7),2)</f>
        <v>14.19</v>
      </c>
      <c r="I31" s="14">
        <f>ROUND(H31*E31,2)</f>
        <v>42.57</v>
      </c>
    </row>
    <row r="32" spans="1:9">
      <c r="A32" s="74">
        <v>22</v>
      </c>
      <c r="B32" s="11">
        <v>270439</v>
      </c>
      <c r="C32" s="12" t="str">
        <f>VLOOKUP(B32,Tabela1[],2,0)</f>
        <v>CHAVE FUSIVEL 100A 15KV 7.1KA</v>
      </c>
      <c r="D32" s="12" t="str">
        <f>VLOOKUP(B32,Tabela1[],3,0)</f>
        <v>PC</v>
      </c>
      <c r="E32" s="75">
        <v>1</v>
      </c>
      <c r="F32" s="12">
        <f>VLOOKUP(B32,Tabela1[],4,0)</f>
        <v>263.21441429011958</v>
      </c>
      <c r="G32" s="13">
        <f>ROUND(F32*E32,2)</f>
        <v>263.20999999999998</v>
      </c>
      <c r="H32" s="13">
        <f>ROUND(F32*(1+$I$7),2)</f>
        <v>331.24</v>
      </c>
      <c r="I32" s="14">
        <f>ROUND(H32*E32,2)</f>
        <v>331.24</v>
      </c>
    </row>
    <row r="33" spans="1:9">
      <c r="A33" s="74">
        <v>23</v>
      </c>
      <c r="B33" s="11">
        <v>236851</v>
      </c>
      <c r="C33" s="12" t="str">
        <f>VLOOKUP(B33,'preço de mercado'!A44:D1662,2,0)</f>
        <v>CINTA ACO D 190MM</v>
      </c>
      <c r="D33" s="12" t="str">
        <f>VLOOKUP(B33,'preço de mercado'!A46:D1664,3,0)</f>
        <v>PC</v>
      </c>
      <c r="E33" s="75">
        <v>4</v>
      </c>
      <c r="F33" s="12">
        <f>VLOOKUP(B33,Tabela1[],4,0)</f>
        <v>20.284131493600569</v>
      </c>
      <c r="G33" s="13">
        <f>ROUND(F33*E33,2)</f>
        <v>81.14</v>
      </c>
      <c r="H33" s="13">
        <f>ROUND(F33*(1+$I$7),2)</f>
        <v>25.53</v>
      </c>
      <c r="I33" s="14">
        <f>ROUND(H33*E33,2)</f>
        <v>102.12</v>
      </c>
    </row>
    <row r="34" spans="1:9">
      <c r="A34" s="74">
        <v>24</v>
      </c>
      <c r="B34" s="11">
        <v>236877</v>
      </c>
      <c r="C34" s="12" t="str">
        <f>VLOOKUP(B34,'preço de mercado'!A45:D1663,2,0)</f>
        <v>CINTA ACO D 210MM</v>
      </c>
      <c r="D34" s="12" t="str">
        <f>VLOOKUP(B34,'preço de mercado'!A47:D1665,3,0)</f>
        <v>PC</v>
      </c>
      <c r="E34" s="75">
        <v>4</v>
      </c>
      <c r="F34" s="12">
        <f>VLOOKUP(B34,Tabela1[],4,0)</f>
        <v>20.383607840648988</v>
      </c>
      <c r="G34" s="13">
        <f>ROUND(F34*E34,2)</f>
        <v>81.53</v>
      </c>
      <c r="H34" s="13">
        <f>ROUND(F34*(1+$I$7),2)</f>
        <v>25.65</v>
      </c>
      <c r="I34" s="14">
        <f>ROUND(H34*E34,2)</f>
        <v>102.6</v>
      </c>
    </row>
    <row r="35" spans="1:9">
      <c r="A35" s="74">
        <v>25</v>
      </c>
      <c r="B35" s="11">
        <v>236885</v>
      </c>
      <c r="C35" s="12" t="str">
        <f>VLOOKUP(B35,'preço de mercado'!A46:D1664,2,0)</f>
        <v>CINTA ACO D 220MM</v>
      </c>
      <c r="D35" s="12" t="str">
        <f>VLOOKUP(B35,'preço de mercado'!A48:D1666,3,0)</f>
        <v>PC</v>
      </c>
      <c r="E35" s="75">
        <v>4</v>
      </c>
      <c r="F35" s="12">
        <f>VLOOKUP(B35,Tabela1[],4,0)</f>
        <v>20.464997579143152</v>
      </c>
      <c r="G35" s="13">
        <f>ROUND(F35*E35,2)</f>
        <v>81.86</v>
      </c>
      <c r="H35" s="13">
        <f>ROUND(F35*(1+$I$7),2)</f>
        <v>25.75</v>
      </c>
      <c r="I35" s="14">
        <f>ROUND(H35*E35,2)</f>
        <v>103</v>
      </c>
    </row>
    <row r="36" spans="1:9">
      <c r="A36" s="74">
        <v>26</v>
      </c>
      <c r="B36" s="11">
        <v>236893</v>
      </c>
      <c r="C36" s="12" t="str">
        <f>VLOOKUP(B36,'preço de mercado'!A47:D1665,2,0)</f>
        <v>CINTA ACO D 230MM</v>
      </c>
      <c r="D36" s="12" t="str">
        <f>VLOOKUP(B36,'preço de mercado'!A48:D1666,3,0)</f>
        <v>PC</v>
      </c>
      <c r="E36" s="75">
        <v>2</v>
      </c>
      <c r="F36" s="12">
        <f>VLOOKUP(B36,Tabela1[],4,0)</f>
        <v>21.125158791373575</v>
      </c>
      <c r="G36" s="13">
        <f>ROUND(F36*E36,2)</f>
        <v>42.25</v>
      </c>
      <c r="H36" s="13">
        <f>ROUND(F36*(1+$I$7),2)</f>
        <v>26.58</v>
      </c>
      <c r="I36" s="14">
        <f>ROUND(H36*E36,2)</f>
        <v>53.16</v>
      </c>
    </row>
    <row r="37" spans="1:9">
      <c r="A37" s="74">
        <v>27</v>
      </c>
      <c r="B37" s="11">
        <v>375056</v>
      </c>
      <c r="C37" s="12" t="str">
        <f>VLOOKUP(B37,Tabela1[],2,0)</f>
        <v>COB PROT BUCHA BT TFO IT2</v>
      </c>
      <c r="D37" s="12" t="str">
        <f>VLOOKUP(B37,Tabela1[],3,0)</f>
        <v>PÇ</v>
      </c>
      <c r="E37" s="75">
        <v>2</v>
      </c>
      <c r="F37" s="12">
        <f>VLOOKUP(B37,Tabela1[],4,0)</f>
        <v>34.138473646162353</v>
      </c>
      <c r="G37" s="13">
        <f>ROUND(F37*E37,2)</f>
        <v>68.28</v>
      </c>
      <c r="H37" s="13">
        <f>ROUND(F37*(1+$I$7),2)</f>
        <v>42.96</v>
      </c>
      <c r="I37" s="14">
        <f>ROUND(H37*E37,2)</f>
        <v>85.92</v>
      </c>
    </row>
    <row r="38" spans="1:9">
      <c r="A38" s="74">
        <v>28</v>
      </c>
      <c r="B38" s="11">
        <v>39586</v>
      </c>
      <c r="C38" s="12" t="str">
        <f>VLOOKUP(B38,Tabela1[],2,0)</f>
        <v>COBERT. FLEX. PROTET. PARA BUCHA TRAFO</v>
      </c>
      <c r="D38" s="12" t="str">
        <f>VLOOKUP(B38,Tabela1[],3,0)</f>
        <v>PC</v>
      </c>
      <c r="E38" s="75">
        <v>1</v>
      </c>
      <c r="F38" s="12">
        <f>VLOOKUP(B38,Tabela1[],4,0)</f>
        <v>15.825782484975923</v>
      </c>
      <c r="G38" s="13">
        <f>ROUND(F38*E38,2)</f>
        <v>15.83</v>
      </c>
      <c r="H38" s="13">
        <f>ROUND(F38*(1+$I$7),2)</f>
        <v>19.920000000000002</v>
      </c>
      <c r="I38" s="14">
        <f>ROUND(H38*E38,2)</f>
        <v>19.920000000000002</v>
      </c>
    </row>
    <row r="39" spans="1:9">
      <c r="A39" s="74">
        <v>29</v>
      </c>
      <c r="B39" s="11">
        <v>364562</v>
      </c>
      <c r="C39" s="12" t="str">
        <f>VLOOKUP(B39,Tabela1[],2,0)</f>
        <v>COBERTURA PROT. MT P/ CONECTOR CUNHA</v>
      </c>
      <c r="D39" s="12" t="str">
        <f>VLOOKUP(B39,Tabela1[],3,0)</f>
        <v>PC</v>
      </c>
      <c r="E39" s="75">
        <v>3</v>
      </c>
      <c r="F39" s="12">
        <f>VLOOKUP(B39,Tabela1[],4,0)</f>
        <v>37.077547536229304</v>
      </c>
      <c r="G39" s="13">
        <f>ROUND(F39*E39,2)</f>
        <v>111.23</v>
      </c>
      <c r="H39" s="13">
        <f>ROUND(F39*(1+$I$7),2)</f>
        <v>46.66</v>
      </c>
      <c r="I39" s="14">
        <f>ROUND(H39*E39,2)</f>
        <v>139.97999999999999</v>
      </c>
    </row>
    <row r="40" spans="1:9">
      <c r="A40" s="74">
        <v>30</v>
      </c>
      <c r="B40" s="11">
        <v>377357</v>
      </c>
      <c r="C40" s="12" t="str">
        <f>VLOOKUP(B40,'preço de mercado'!A15:D1633,2,0)</f>
        <v>CONECTOR ATERRAMENTO TEMPORÁRIO MT</v>
      </c>
      <c r="D40" s="12" t="str">
        <f>VLOOKUP(B40,'preço de mercado'!A15:D1633,3,0)</f>
        <v>PC</v>
      </c>
      <c r="E40" s="75">
        <v>1</v>
      </c>
      <c r="F40" s="12">
        <f>VLOOKUP(B40,Tabela1[],4,0)</f>
        <v>20.799599837396929</v>
      </c>
      <c r="G40" s="13">
        <f>ROUND(F40*E40,2)</f>
        <v>20.8</v>
      </c>
      <c r="H40" s="13">
        <f>ROUND(F40*(1+$I$7),2)</f>
        <v>26.17</v>
      </c>
      <c r="I40" s="14">
        <f>ROUND(H40*E40,2)</f>
        <v>26.17</v>
      </c>
    </row>
    <row r="41" spans="1:9">
      <c r="A41" s="74">
        <v>31</v>
      </c>
      <c r="B41" s="11">
        <v>231795</v>
      </c>
      <c r="C41" s="12" t="str">
        <f>VLOOKUP(B41,'preço de mercado'!A25:D1643,2,0)</f>
        <v>CONECTOR CUNHA AL  50 COM ESTRIBO</v>
      </c>
      <c r="D41" s="12" t="str">
        <f>VLOOKUP(B41,'preço de mercado'!A25:D1643,3,0)</f>
        <v>PC</v>
      </c>
      <c r="E41" s="75">
        <v>9</v>
      </c>
      <c r="F41" s="12">
        <f>VLOOKUP(B41,Tabela1[],4,0)</f>
        <v>20.718210098902766</v>
      </c>
      <c r="G41" s="13">
        <f>ROUND(F41*E41,2)</f>
        <v>186.46</v>
      </c>
      <c r="H41" s="13">
        <f>ROUND(F41*(1+$I$7),2)</f>
        <v>26.07</v>
      </c>
      <c r="I41" s="14">
        <f>ROUND(H41*E41,2)</f>
        <v>234.63</v>
      </c>
    </row>
    <row r="42" spans="1:9">
      <c r="A42" s="74">
        <v>32</v>
      </c>
      <c r="B42" s="11">
        <v>227850</v>
      </c>
      <c r="C42" s="12" t="str">
        <f>VLOOKUP(B42,'preço de mercado'!A24:D1642,2,0)</f>
        <v>CONECTOR DER CUNHA CU ITEM 1</v>
      </c>
      <c r="D42" s="12" t="str">
        <f>VLOOKUP(B42,'preço de mercado'!A24:D1642,3,0)</f>
        <v>PC</v>
      </c>
      <c r="E42" s="75">
        <v>2</v>
      </c>
      <c r="F42" s="12">
        <f>VLOOKUP(B42,Tabela1[],4,0)</f>
        <v>5.2722463935662649</v>
      </c>
      <c r="G42" s="13">
        <f>ROUND(F42*E42,2)</f>
        <v>10.54</v>
      </c>
      <c r="H42" s="13">
        <f>ROUND(F42*(1+$I$7),2)</f>
        <v>6.63</v>
      </c>
      <c r="I42" s="14">
        <f>ROUND(H42*E42,2)</f>
        <v>13.26</v>
      </c>
    </row>
    <row r="43" spans="1:9">
      <c r="A43" s="74">
        <v>33</v>
      </c>
      <c r="B43" s="11">
        <v>231696</v>
      </c>
      <c r="C43" s="12" t="str">
        <f>VLOOKUP(B43,'preço de mercado'!A22:D1640,2,0)</f>
        <v>CONECTOR DER CUNHA CU ITEM 6'</v>
      </c>
      <c r="D43" s="12" t="str">
        <f>VLOOKUP(B43,'preço de mercado'!A22:D1640,3,0)</f>
        <v>PC</v>
      </c>
      <c r="E43" s="75">
        <v>3</v>
      </c>
      <c r="F43" s="12">
        <f>VLOOKUP(B43,Tabela1[],4,0)</f>
        <v>22.119922261857777</v>
      </c>
      <c r="G43" s="13">
        <f>ROUND(F43*E43,2)</f>
        <v>66.36</v>
      </c>
      <c r="H43" s="13">
        <f>ROUND(F43*(1+$I$7),2)</f>
        <v>27.84</v>
      </c>
      <c r="I43" s="14">
        <f>ROUND(H43*E43,2)</f>
        <v>83.52</v>
      </c>
    </row>
    <row r="44" spans="1:9">
      <c r="A44" s="74">
        <v>34</v>
      </c>
      <c r="B44" s="11">
        <v>231688</v>
      </c>
      <c r="C44" s="12" t="str">
        <f>VLOOKUP(B44,'preço de mercado'!A23:D1641,2,0)</f>
        <v>CONECTOR DER CUNHA CU ITEM 7</v>
      </c>
      <c r="D44" s="12" t="str">
        <f>VLOOKUP(B44,'preço de mercado'!A23:D1641,3,0)</f>
        <v>PC</v>
      </c>
      <c r="E44" s="75">
        <v>9</v>
      </c>
      <c r="F44" s="12">
        <f>VLOOKUP(B44,Tabela1[],4,0)</f>
        <v>4.6934749198300025</v>
      </c>
      <c r="G44" s="13">
        <f>ROUND(F44*E44,2)</f>
        <v>42.24</v>
      </c>
      <c r="H44" s="13">
        <f>ROUND(F44*(1+$I$7),2)</f>
        <v>5.91</v>
      </c>
      <c r="I44" s="14">
        <f>ROUND(H44*E44,2)</f>
        <v>53.19</v>
      </c>
    </row>
    <row r="45" spans="1:9">
      <c r="A45" s="74">
        <v>35</v>
      </c>
      <c r="B45" s="11">
        <v>227769</v>
      </c>
      <c r="C45" s="12" t="str">
        <f>VLOOKUP(B45,'preço de mercado'!A21:D1639,2,0)</f>
        <v>CONECTOR H ITEM 1 CAA 13-34 / 13-34MM2</v>
      </c>
      <c r="D45" s="12" t="str">
        <f>VLOOKUP(B45,'preço de mercado'!A21:D1639,3,0)</f>
        <v>PC</v>
      </c>
      <c r="E45" s="75">
        <v>3</v>
      </c>
      <c r="F45" s="12">
        <f>VLOOKUP(B45,Tabela1[],4,0)</f>
        <v>3.7258413621771895</v>
      </c>
      <c r="G45" s="13">
        <f>ROUND(F45*E45,2)</f>
        <v>11.18</v>
      </c>
      <c r="H45" s="13">
        <f>ROUND(F45*(1+$I$7),2)</f>
        <v>4.6900000000000004</v>
      </c>
      <c r="I45" s="14">
        <f>ROUND(H45*E45,2)</f>
        <v>14.07</v>
      </c>
    </row>
    <row r="46" spans="1:9">
      <c r="A46" s="74">
        <v>36</v>
      </c>
      <c r="B46" s="11">
        <v>227777</v>
      </c>
      <c r="C46" s="12" t="str">
        <f>VLOOKUP(B46,'preço de mercado'!A17:D1635,2,0)</f>
        <v>CONECTOR H ITEM 2 CAA 27-54 / 13-34MM2</v>
      </c>
      <c r="D46" s="12" t="str">
        <f>VLOOKUP(B46,'preço de mercado'!A17:D1635,3,0)</f>
        <v>PC</v>
      </c>
      <c r="E46" s="75">
        <v>1</v>
      </c>
      <c r="F46" s="12">
        <f>VLOOKUP(B46,Tabela1[],4,0)</f>
        <v>4.919557526758231</v>
      </c>
      <c r="G46" s="13">
        <f>ROUND(F46*E46,2)</f>
        <v>4.92</v>
      </c>
      <c r="H46" s="13">
        <f>ROUND(F46*(1+$I$7),2)</f>
        <v>6.19</v>
      </c>
      <c r="I46" s="14">
        <f>ROUND(H46*E46,2)</f>
        <v>6.19</v>
      </c>
    </row>
    <row r="47" spans="1:9">
      <c r="A47" s="74">
        <v>37</v>
      </c>
      <c r="B47" s="11">
        <v>227785</v>
      </c>
      <c r="C47" s="12" t="str">
        <f>VLOOKUP(B47,'preço de mercado'!A18:D1636,2,0)</f>
        <v>CONECTOR H ITEM 3 CAA 42-67/ 42-67MM2</v>
      </c>
      <c r="D47" s="12" t="str">
        <f>VLOOKUP(B47,'preço de mercado'!A18:D1636,3,0)</f>
        <v>PC</v>
      </c>
      <c r="E47" s="75">
        <v>2</v>
      </c>
      <c r="F47" s="12">
        <f>VLOOKUP(B47,Tabela1[],4,0)</f>
        <v>5.8600611715796571</v>
      </c>
      <c r="G47" s="13">
        <f>ROUND(F47*E47,2)</f>
        <v>11.72</v>
      </c>
      <c r="H47" s="13">
        <f>ROUND(F47*(1+$I$7),2)</f>
        <v>7.37</v>
      </c>
      <c r="I47" s="14">
        <f>ROUND(H47*E47,2)</f>
        <v>14.74</v>
      </c>
    </row>
    <row r="48" spans="1:9">
      <c r="A48" s="74">
        <v>38</v>
      </c>
      <c r="B48" s="11">
        <v>327726</v>
      </c>
      <c r="C48" s="12" t="str">
        <f>VLOOKUP(B48,'preço de mercado'!A19:D1637,2,0)</f>
        <v>CONECTOR PERFURAÇÃO 10-70/6-35MM2</v>
      </c>
      <c r="D48" s="12" t="str">
        <f>VLOOKUP(B48,'preço de mercado'!A19:D1637,3,0)</f>
        <v>PC</v>
      </c>
      <c r="E48" s="75">
        <v>4</v>
      </c>
      <c r="F48" s="12">
        <f>VLOOKUP(B48,Tabela1[],4,0)</f>
        <v>10.372670005867077</v>
      </c>
      <c r="G48" s="13">
        <f>ROUND(F48*E48,2)</f>
        <v>41.49</v>
      </c>
      <c r="H48" s="13">
        <f>ROUND(F48*(1+$I$7),2)</f>
        <v>13.05</v>
      </c>
      <c r="I48" s="14">
        <f>ROUND(H48*E48,2)</f>
        <v>52.2</v>
      </c>
    </row>
    <row r="49" spans="1:9">
      <c r="A49" s="74">
        <v>39</v>
      </c>
      <c r="B49" s="11">
        <v>379679</v>
      </c>
      <c r="C49" s="12" t="str">
        <f>VLOOKUP(B49,Tabela1[],2,0)</f>
        <v>CONECTOR PERFURAÇÃO 35-120/1,5MM2</v>
      </c>
      <c r="D49" s="12" t="str">
        <f>VLOOKUP(B49,Tabela1[],3,0)</f>
        <v>PC</v>
      </c>
      <c r="E49" s="75">
        <v>14</v>
      </c>
      <c r="F49" s="12">
        <f>VLOOKUP(B49,Tabela1[],4,0)</f>
        <v>15.011885100034306</v>
      </c>
      <c r="G49" s="13">
        <f>ROUND(F49*E49,2)</f>
        <v>210.17</v>
      </c>
      <c r="H49" s="13">
        <f>ROUND(F49*(1+$I$7),2)</f>
        <v>18.89</v>
      </c>
      <c r="I49" s="14">
        <f>ROUND(H49*E49,2)</f>
        <v>264.45999999999998</v>
      </c>
    </row>
    <row r="50" spans="1:9">
      <c r="A50" s="74">
        <v>40</v>
      </c>
      <c r="B50" s="11">
        <v>327767</v>
      </c>
      <c r="C50" s="12" t="str">
        <f>VLOOKUP(B50,'preço de mercado'!A20:D1638,2,0)</f>
        <v>CONECTOR PERFURAÇÃO 70-120/70-120MM2</v>
      </c>
      <c r="D50" s="12" t="str">
        <f>VLOOKUP(B50,'preço de mercado'!A20:D1638,3,0)</f>
        <v>PC</v>
      </c>
      <c r="E50" s="75">
        <v>2</v>
      </c>
      <c r="F50" s="12">
        <f>VLOOKUP(B50,Tabela1[],4,0)</f>
        <v>41.97901845443328</v>
      </c>
      <c r="G50" s="13">
        <f>ROUND(F50*E50,2)</f>
        <v>83.96</v>
      </c>
      <c r="H50" s="13">
        <f>ROUND(F50*(1+$I$7),2)</f>
        <v>52.83</v>
      </c>
      <c r="I50" s="14">
        <f>ROUND(H50*E50,2)</f>
        <v>105.66</v>
      </c>
    </row>
    <row r="51" spans="1:9">
      <c r="A51" s="74">
        <v>41</v>
      </c>
      <c r="B51" s="11">
        <v>378809</v>
      </c>
      <c r="C51" s="12" t="str">
        <f>VLOOKUP(B51,Tabela1[],2,0)</f>
        <v>CONECTOR TERM CABO CA 50MM² - DN 8,2mm</v>
      </c>
      <c r="D51" s="12" t="str">
        <f>VLOOKUP(B51,Tabela1[],3,0)</f>
        <v>UN</v>
      </c>
      <c r="E51" s="75">
        <v>2</v>
      </c>
      <c r="F51" s="12">
        <f>VLOOKUP(B51,Tabela1[],4,0)</f>
        <v>19.027112199079625</v>
      </c>
      <c r="G51" s="13">
        <f>ROUND(F51*E51,2)</f>
        <v>38.049999999999997</v>
      </c>
      <c r="H51" s="13">
        <f>ROUND(F51*(1+$I$7),2)</f>
        <v>23.94</v>
      </c>
      <c r="I51" s="14">
        <f>ROUND(H51*E51,2)</f>
        <v>47.88</v>
      </c>
    </row>
    <row r="52" spans="1:9">
      <c r="A52" s="74">
        <v>42</v>
      </c>
      <c r="B52" s="11">
        <v>338731</v>
      </c>
      <c r="C52" s="12" t="str">
        <f>VLOOKUP(B52,'preço de mercado'!A12:D1630,2,0)</f>
        <v>CONECTOR TERM COMP  16MM2</v>
      </c>
      <c r="D52" s="12" t="str">
        <f>VLOOKUP(B52,'preço de mercado'!A12:D1630,3,0)</f>
        <v>PC</v>
      </c>
      <c r="E52" s="75">
        <v>2</v>
      </c>
      <c r="F52" s="12">
        <f>VLOOKUP(B52,Tabela1[],4,0)</f>
        <v>2.6044716318131806</v>
      </c>
      <c r="G52" s="13">
        <f>ROUND(F52*E52,2)</f>
        <v>5.21</v>
      </c>
      <c r="H52" s="13">
        <f>ROUND(F52*(1+$I$7),2)</f>
        <v>3.28</v>
      </c>
      <c r="I52" s="14">
        <f>ROUND(H52*E52,2)</f>
        <v>6.56</v>
      </c>
    </row>
    <row r="53" spans="1:9">
      <c r="A53" s="74">
        <v>43</v>
      </c>
      <c r="B53" s="11">
        <v>231886</v>
      </c>
      <c r="C53" s="12" t="str">
        <f>VLOOKUP(B53,'preço de mercado'!A13:D1631,2,0)</f>
        <v>CONECTOR TERM COMP 1F 50MM2</v>
      </c>
      <c r="D53" s="12" t="str">
        <f>VLOOKUP(B53,'preço de mercado'!A13:D1631,3,0)</f>
        <v>PC</v>
      </c>
      <c r="E53" s="75">
        <v>6</v>
      </c>
      <c r="F53" s="12">
        <f>VLOOKUP(B53,Tabela1[],4,0)</f>
        <v>2.1613497222338549</v>
      </c>
      <c r="G53" s="13">
        <f>ROUND(F53*E53,2)</f>
        <v>12.97</v>
      </c>
      <c r="H53" s="13">
        <f>ROUND(F53*(1+$I$7),2)</f>
        <v>2.72</v>
      </c>
      <c r="I53" s="14">
        <f>ROUND(H53*E53,2)</f>
        <v>16.32</v>
      </c>
    </row>
    <row r="54" spans="1:9">
      <c r="A54" s="74">
        <v>44</v>
      </c>
      <c r="B54" s="11">
        <v>227066</v>
      </c>
      <c r="C54" s="12" t="str">
        <f>VLOOKUP(B54,'preço de mercado'!A16:D1634,2,0)</f>
        <v>CONECTOR TERM COMP CA  54MM2 CH 2 FUROS</v>
      </c>
      <c r="D54" s="12" t="str">
        <f>VLOOKUP(B54,'preço de mercado'!A16:D1634,3,0)</f>
        <v>PC</v>
      </c>
      <c r="E54" s="75">
        <v>3</v>
      </c>
      <c r="F54" s="12">
        <f>VLOOKUP(B54,Tabela1[],4,0)</f>
        <v>6.8005648164010823</v>
      </c>
      <c r="G54" s="13">
        <f>ROUND(F54*E54,2)</f>
        <v>20.399999999999999</v>
      </c>
      <c r="H54" s="13">
        <f>ROUND(F54*(1+$I$7),2)</f>
        <v>8.56</v>
      </c>
      <c r="I54" s="14">
        <f>ROUND(H54*E54,2)</f>
        <v>25.68</v>
      </c>
    </row>
    <row r="55" spans="1:9">
      <c r="A55" s="74">
        <v>45</v>
      </c>
      <c r="B55" s="11">
        <v>227389</v>
      </c>
      <c r="C55" s="12" t="str">
        <f>VLOOKUP(B55,'preço de mercado'!A14:D1632,2,0)</f>
        <v>CONECTOR TERM COMP CB ACO 6.4MM 1 FURO</v>
      </c>
      <c r="D55" s="12" t="str">
        <f>VLOOKUP(B55,'preço de mercado'!A14:D1632,3,0)</f>
        <v>PC</v>
      </c>
      <c r="E55" s="75">
        <v>13</v>
      </c>
      <c r="F55" s="12">
        <f>VLOOKUP(B55,Tabela1[],4,0)</f>
        <v>2.2427394607280169</v>
      </c>
      <c r="G55" s="13">
        <f>ROUND(F55*E55,2)</f>
        <v>29.16</v>
      </c>
      <c r="H55" s="13">
        <f>ROUND(F55*(1+$I$7),2)</f>
        <v>2.82</v>
      </c>
      <c r="I55" s="14">
        <f>ROUND(H55*E55,2)</f>
        <v>36.659999999999997</v>
      </c>
    </row>
    <row r="56" spans="1:9">
      <c r="A56" s="74">
        <v>46</v>
      </c>
      <c r="B56" s="11">
        <v>271403</v>
      </c>
      <c r="C56" s="12" t="str">
        <f>VLOOKUP(B56,Tabela1[],2,0)</f>
        <v>ELO FUSIVEL DISTRIB 500MM   5H</v>
      </c>
      <c r="D56" s="12" t="str">
        <f>VLOOKUP(B56,Tabela1[],3,0)</f>
        <v>PC</v>
      </c>
      <c r="E56" s="75">
        <v>1</v>
      </c>
      <c r="F56" s="12">
        <f>VLOOKUP(B56,Tabela1[],4,0)</f>
        <v>5.7786714330854938</v>
      </c>
      <c r="G56" s="13">
        <f>ROUND(F56*E56,2)</f>
        <v>5.78</v>
      </c>
      <c r="H56" s="13">
        <f>ROUND(F56*(1+$I$7),2)</f>
        <v>7.27</v>
      </c>
      <c r="I56" s="14">
        <f>ROUND(H56*E56,2)</f>
        <v>7.27</v>
      </c>
    </row>
    <row r="57" spans="1:9">
      <c r="A57" s="74">
        <v>47</v>
      </c>
      <c r="B57" s="11">
        <v>377623</v>
      </c>
      <c r="C57" s="12" t="str">
        <f>VLOOKUP(B57,'preço de mercado'!A3:D1621,2,0)</f>
        <v>ESPACADOR LOSANGULAR AUTOTRAVANTE 50/150</v>
      </c>
      <c r="D57" s="12" t="str">
        <f>VLOOKUP(B57,'preço de mercado'!A3:D1621,3,0)</f>
        <v>PC</v>
      </c>
      <c r="E57" s="75">
        <v>15</v>
      </c>
      <c r="F57" s="12">
        <f>VLOOKUP(B57,Tabela1[],4,0)</f>
        <v>35.874788067371142</v>
      </c>
      <c r="G57" s="13">
        <f>ROUND(F57*E57,2)</f>
        <v>538.12</v>
      </c>
      <c r="H57" s="13">
        <f>ROUND(F57*(1+$I$7),2)</f>
        <v>45.15</v>
      </c>
      <c r="I57" s="14">
        <f>ROUND(H57*E57,2)</f>
        <v>677.25</v>
      </c>
    </row>
    <row r="58" spans="1:9">
      <c r="A58" s="74">
        <v>48</v>
      </c>
      <c r="B58" s="11">
        <v>328120</v>
      </c>
      <c r="C58" s="12" t="str">
        <f>VLOOKUP(B58,'preço de mercado'!A42:D1660,2,0)</f>
        <v>ESTRIBO PARA BRACO ANTI-BALANCO</v>
      </c>
      <c r="D58" s="12" t="str">
        <f>VLOOKUP(B58,'preço de mercado'!A44:D1662,3,0)</f>
        <v>PC</v>
      </c>
      <c r="E58" s="75">
        <v>1</v>
      </c>
      <c r="F58" s="12">
        <f>VLOOKUP(B58,Tabela1[],4,0)</f>
        <v>13.718692588404844</v>
      </c>
      <c r="G58" s="13">
        <f>ROUND(F58*E58,2)</f>
        <v>13.72</v>
      </c>
      <c r="H58" s="13">
        <f>ROUND(F58*(1+$I$7),2)</f>
        <v>17.260000000000002</v>
      </c>
      <c r="I58" s="14">
        <f>ROUND(H58*E58,2)</f>
        <v>17.260000000000002</v>
      </c>
    </row>
    <row r="59" spans="1:9">
      <c r="A59" s="74">
        <v>49</v>
      </c>
      <c r="B59" s="11">
        <v>357342</v>
      </c>
      <c r="C59" s="12" t="str">
        <f>VLOOKUP(B59,'preço de mercado'!A6:D1624,2,0)</f>
        <v>FIO AMARRAÇÃO AL RECOZIDO 5,2MM (4 AWG)</v>
      </c>
      <c r="D59" s="12" t="str">
        <f>VLOOKUP(B59,'preço de mercado'!A6:D1624,3,0)</f>
        <v>KG</v>
      </c>
      <c r="E59" s="75">
        <v>0.03</v>
      </c>
      <c r="F59" s="12">
        <f>VLOOKUP(B59,Tabela1[],4,0)</f>
        <v>27.401211959701175</v>
      </c>
      <c r="G59" s="13">
        <f>ROUND(F59*E59,2)</f>
        <v>0.82</v>
      </c>
      <c r="H59" s="13">
        <f>ROUND(F59*(1+$I$7),2)</f>
        <v>34.479999999999997</v>
      </c>
      <c r="I59" s="14">
        <f>ROUND(H59*E59,2)</f>
        <v>1.03</v>
      </c>
    </row>
    <row r="60" spans="1:9">
      <c r="A60" s="74">
        <v>50</v>
      </c>
      <c r="B60" s="11">
        <v>237396</v>
      </c>
      <c r="C60" s="12" t="str">
        <f>VLOOKUP(B60,'preço de mercado'!A43:D1661,2,0)</f>
        <v>GANCHO-OLHAL CL 50KN</v>
      </c>
      <c r="D60" s="12" t="str">
        <f>VLOOKUP(B60,'preço de mercado'!A45:D1663,3,0)</f>
        <v>PC</v>
      </c>
      <c r="E60" s="75">
        <v>1</v>
      </c>
      <c r="F60" s="12">
        <f>VLOOKUP(B60,Tabela1[],4,0)</f>
        <v>10.616839221349563</v>
      </c>
      <c r="G60" s="13">
        <f>ROUND(F60*E60,2)</f>
        <v>10.62</v>
      </c>
      <c r="H60" s="13">
        <f>ROUND(F60*(1+$I$7),2)</f>
        <v>13.36</v>
      </c>
      <c r="I60" s="14">
        <f>ROUND(H60*E60,2)</f>
        <v>13.36</v>
      </c>
    </row>
    <row r="61" spans="1:9">
      <c r="A61" s="74">
        <v>51</v>
      </c>
      <c r="B61" s="11">
        <v>234567</v>
      </c>
      <c r="C61" s="12" t="str">
        <f>VLOOKUP(B61,'preço de mercado'!A41:D1659,2,0)</f>
        <v>GRAMPO ANCORAGEM  50MM2</v>
      </c>
      <c r="D61" s="12" t="str">
        <f>VLOOKUP(B61,'preço de mercado'!A43:D1661,3,0)</f>
        <v>PC</v>
      </c>
      <c r="E61" s="75">
        <v>6</v>
      </c>
      <c r="F61" s="12">
        <f>VLOOKUP(B61,Tabela1[],4,0)</f>
        <v>32.284596269350885</v>
      </c>
      <c r="G61" s="13">
        <f>ROUND(F61*E61,2)</f>
        <v>193.71</v>
      </c>
      <c r="H61" s="13">
        <f>ROUND(F61*(1+$I$7),2)</f>
        <v>40.630000000000003</v>
      </c>
      <c r="I61" s="14">
        <f>ROUND(H61*E61,2)</f>
        <v>243.78</v>
      </c>
    </row>
    <row r="62" spans="1:9">
      <c r="A62" s="74">
        <v>52</v>
      </c>
      <c r="B62" s="11">
        <v>378842</v>
      </c>
      <c r="C62" s="12" t="str">
        <f>VLOOKUP(B62,Tabela1[],2,0)</f>
        <v>GRAMPO DE LINHA VIVA</v>
      </c>
      <c r="D62" s="12" t="str">
        <f>VLOOKUP(B62,Tabela1[],3,0)</f>
        <v>PÇ</v>
      </c>
      <c r="E62" s="75">
        <v>6</v>
      </c>
      <c r="F62" s="12">
        <f>VLOOKUP(B62,Tabela1[],4,0)</f>
        <v>78.342144952769388</v>
      </c>
      <c r="G62" s="13">
        <f>ROUND(F62*E62,2)</f>
        <v>470.05</v>
      </c>
      <c r="H62" s="13">
        <f>ROUND(F62*(1+$I$7),2)</f>
        <v>98.59</v>
      </c>
      <c r="I62" s="14">
        <f>ROUND(H62*E62,2)</f>
        <v>591.54</v>
      </c>
    </row>
    <row r="63" spans="1:9">
      <c r="A63" s="74">
        <v>53</v>
      </c>
      <c r="B63" s="11">
        <v>222539</v>
      </c>
      <c r="C63" s="12" t="str">
        <f>VLOOKUP(B63,'preço de mercado'!A40:D1658,2,0)</f>
        <v>HASTE ATERRAMENTO 2400MM ACO</v>
      </c>
      <c r="D63" s="12" t="str">
        <f>VLOOKUP(B63,'preço de mercado'!A42:D1660,3,0)</f>
        <v>PC</v>
      </c>
      <c r="E63" s="75">
        <v>5</v>
      </c>
      <c r="F63" s="12">
        <f>VLOOKUP(B63,Tabela1[],4,0)</f>
        <v>55.218415916150285</v>
      </c>
      <c r="G63" s="13">
        <f>ROUND(F63*E63,2)</f>
        <v>276.08999999999997</v>
      </c>
      <c r="H63" s="13">
        <f>ROUND(F63*(1+$I$7),2)</f>
        <v>69.489999999999995</v>
      </c>
      <c r="I63" s="14">
        <f>ROUND(H63*E63,2)</f>
        <v>347.45</v>
      </c>
    </row>
    <row r="64" spans="1:9">
      <c r="A64" s="74">
        <v>54</v>
      </c>
      <c r="B64" s="11">
        <v>352237</v>
      </c>
      <c r="C64" s="12" t="str">
        <f>VLOOKUP(B64,Tabela1[],2,0)</f>
        <v>IDENTIFICADOR DE FASE A</v>
      </c>
      <c r="D64" s="12" t="str">
        <f>VLOOKUP(B64,Tabela1[],3,0)</f>
        <v>PC</v>
      </c>
      <c r="E64" s="75">
        <v>7</v>
      </c>
      <c r="F64" s="12">
        <f>VLOOKUP(B64,Tabela1[],4,0)</f>
        <v>1.1394563389182666</v>
      </c>
      <c r="G64" s="13">
        <f>ROUND(F64*E64,2)</f>
        <v>7.98</v>
      </c>
      <c r="H64" s="13">
        <f>ROUND(F64*(1+$I$7),2)</f>
        <v>1.43</v>
      </c>
      <c r="I64" s="14">
        <f>ROUND(H64*E64,2)</f>
        <v>10.01</v>
      </c>
    </row>
    <row r="65" spans="1:9">
      <c r="A65" s="74">
        <v>55</v>
      </c>
      <c r="B65" s="11">
        <v>352242</v>
      </c>
      <c r="C65" s="12" t="str">
        <f>VLOOKUP(B65,Tabela1[],2,0)</f>
        <v>IDENTIFICADOR DE FASE B</v>
      </c>
      <c r="D65" s="12" t="str">
        <f>VLOOKUP(B65,Tabela1[],3,0)</f>
        <v>PC</v>
      </c>
      <c r="E65" s="75">
        <v>7</v>
      </c>
      <c r="F65" s="12">
        <f>VLOOKUP(B65,Tabela1[],4,0)</f>
        <v>1.1394563389182666</v>
      </c>
      <c r="G65" s="13">
        <f>ROUND(F65*E65,2)</f>
        <v>7.98</v>
      </c>
      <c r="H65" s="13">
        <f>ROUND(F65*(1+$I$7),2)</f>
        <v>1.43</v>
      </c>
      <c r="I65" s="14">
        <f>ROUND(H65*E65,2)</f>
        <v>10.01</v>
      </c>
    </row>
    <row r="66" spans="1:9">
      <c r="A66" s="74">
        <v>56</v>
      </c>
      <c r="B66" s="11">
        <v>219659</v>
      </c>
      <c r="C66" s="12" t="str">
        <f>VLOOKUP(B66,'preço de mercado'!A50:D1668,2,0)</f>
        <v>ISOLADOR ANCORAGEM POLIMERICO 15KV</v>
      </c>
      <c r="D66" s="12" t="str">
        <f>VLOOKUP(B66,'preço de mercado'!A51:D1669,3,0)</f>
        <v>PC</v>
      </c>
      <c r="E66" s="75">
        <v>7</v>
      </c>
      <c r="F66" s="12">
        <f>VLOOKUP(B66,Tabela1[],4,0)</f>
        <v>64.153200541953836</v>
      </c>
      <c r="G66" s="13">
        <f>ROUND(F66*E66,2)</f>
        <v>449.07</v>
      </c>
      <c r="H66" s="13">
        <f>ROUND(F66*(1+$I$7),2)</f>
        <v>80.73</v>
      </c>
      <c r="I66" s="14">
        <f>ROUND(H66*E66,2)</f>
        <v>565.11</v>
      </c>
    </row>
    <row r="67" spans="1:9">
      <c r="A67" s="74">
        <v>57</v>
      </c>
      <c r="B67" s="11">
        <v>219642</v>
      </c>
      <c r="C67" s="12" t="str">
        <f>VLOOKUP(B67,'preço de mercado'!A51:D1669,2,0)</f>
        <v>ISOLADOR PINO POLIMERICO 15KV</v>
      </c>
      <c r="D67" s="12" t="str">
        <f>VLOOKUP(B67,'preço de mercado'!A52:D1670,3,0)</f>
        <v>PC</v>
      </c>
      <c r="E67" s="75">
        <v>1</v>
      </c>
      <c r="F67" s="12">
        <f>VLOOKUP(B67,Tabela1[],4,0)</f>
        <v>29.164656293741345</v>
      </c>
      <c r="G67" s="13">
        <f>ROUND(F67*E67,2)</f>
        <v>29.16</v>
      </c>
      <c r="H67" s="13">
        <f>ROUND(F67*(1+$I$7),2)</f>
        <v>36.700000000000003</v>
      </c>
      <c r="I67" s="14">
        <f>ROUND(H67*E67,2)</f>
        <v>36.700000000000003</v>
      </c>
    </row>
    <row r="68" spans="1:9">
      <c r="A68" s="74">
        <v>58</v>
      </c>
      <c r="B68" s="11">
        <v>376238</v>
      </c>
      <c r="C68" s="12" t="str">
        <f>VLOOKUP(B68,Tabela1[],2,0)</f>
        <v>LAMPADA VS  100W AP E-40 TUBULAR</v>
      </c>
      <c r="D68" s="12" t="str">
        <f>VLOOKUP(B68,Tabela1[],3,0)</f>
        <v>PC</v>
      </c>
      <c r="E68" s="75">
        <v>7</v>
      </c>
      <c r="F68" s="12">
        <f>VLOOKUP(B68,Tabela1[],4,0)</f>
        <v>27.138956135664429</v>
      </c>
      <c r="G68" s="13">
        <f>ROUND(F68*E68,2)</f>
        <v>189.97</v>
      </c>
      <c r="H68" s="13">
        <f>ROUND(F68*(1+$I$7),2)</f>
        <v>34.15</v>
      </c>
      <c r="I68" s="14">
        <f>ROUND(H68*E68,2)</f>
        <v>239.05</v>
      </c>
    </row>
    <row r="69" spans="1:9">
      <c r="A69" s="74">
        <v>59</v>
      </c>
      <c r="B69" s="11">
        <v>376109</v>
      </c>
      <c r="C69" s="12" t="str">
        <f>VLOOKUP(B69,'preço de mercado'!A79:D1697,2,0)</f>
        <v>LUMINARIA C/EQUIP VS100W VIDRO PLANO</v>
      </c>
      <c r="D69" s="12" t="str">
        <f>VLOOKUP(B69,Tabela1[],3,0)</f>
        <v>PC</v>
      </c>
      <c r="E69" s="75">
        <v>7</v>
      </c>
      <c r="F69" s="12">
        <f>VLOOKUP(B69,Tabela1[],4,0)</f>
        <v>393.38373605511583</v>
      </c>
      <c r="G69" s="13">
        <f>ROUND(F69*E69,2)</f>
        <v>2753.69</v>
      </c>
      <c r="H69" s="13">
        <f>ROUND(F69*(1+$I$7),2)</f>
        <v>495.05</v>
      </c>
      <c r="I69" s="14">
        <f>ROUND(H69*E69,2)</f>
        <v>3465.35</v>
      </c>
    </row>
    <row r="70" spans="1:9">
      <c r="A70" s="74">
        <v>60</v>
      </c>
      <c r="B70" s="11">
        <v>237271</v>
      </c>
      <c r="C70" s="12" t="str">
        <f>VLOOKUP(B70,'preço de mercado'!A37:D1655,2,0)</f>
        <v>MANILHA-SAPATILHA CL 50KN</v>
      </c>
      <c r="D70" s="12" t="str">
        <f>VLOOKUP(B70,'preço de mercado'!A39:D1657,3,0)</f>
        <v>PC</v>
      </c>
      <c r="E70" s="75">
        <v>6</v>
      </c>
      <c r="F70" s="12">
        <f>VLOOKUP(B70,Tabela1[],4,0)</f>
        <v>14.017121629550104</v>
      </c>
      <c r="G70" s="13">
        <f>ROUND(F70*E70,2)</f>
        <v>84.1</v>
      </c>
      <c r="H70" s="13">
        <f>ROUND(F70*(1+$I$7),2)</f>
        <v>17.64</v>
      </c>
      <c r="I70" s="14">
        <f>ROUND(H70*E70,2)</f>
        <v>105.84</v>
      </c>
    </row>
    <row r="71" spans="1:9">
      <c r="A71" s="74">
        <v>61</v>
      </c>
      <c r="B71" s="11">
        <v>374393</v>
      </c>
      <c r="C71" s="12" t="str">
        <f>VLOOKUP(B71,Tabela1[],2,0)</f>
        <v>MANTA AUTO-ADESIVA 15KV RDP</v>
      </c>
      <c r="D71" s="12" t="str">
        <f>VLOOKUP(B71,Tabela1[],3,0)</f>
        <v>PC</v>
      </c>
      <c r="E71" s="75">
        <v>1</v>
      </c>
      <c r="F71" s="12">
        <f>VLOOKUP(B71,Tabela1[],4,0)</f>
        <v>85.36879237609871</v>
      </c>
      <c r="G71" s="13">
        <f>ROUND(F71*E71,2)</f>
        <v>85.37</v>
      </c>
      <c r="H71" s="13">
        <f>ROUND(F71*(1+$I$7),2)</f>
        <v>107.43</v>
      </c>
      <c r="I71" s="14">
        <f>ROUND(H71*E71,2)</f>
        <v>107.43</v>
      </c>
    </row>
    <row r="72" spans="1:9">
      <c r="A72" s="74">
        <v>62</v>
      </c>
      <c r="B72" s="11">
        <v>237289</v>
      </c>
      <c r="C72" s="12" t="str">
        <f>VLOOKUP(B72,'preço de mercado'!A38:D1656,2,0)</f>
        <v>OLHAL P/ PARAFUSO CL 50KN</v>
      </c>
      <c r="D72" s="12" t="str">
        <f>VLOOKUP(B72,'preço de mercado'!A40:D1658,3,0)</f>
        <v>PC</v>
      </c>
      <c r="E72" s="75">
        <v>24</v>
      </c>
      <c r="F72" s="12">
        <f>VLOOKUP(B72,Tabela1[],4,0)</f>
        <v>21.450717745350225</v>
      </c>
      <c r="G72" s="13">
        <f>ROUND(F72*E72,2)</f>
        <v>514.82000000000005</v>
      </c>
      <c r="H72" s="13">
        <f>ROUND(F72*(1+$I$7),2)</f>
        <v>26.99</v>
      </c>
      <c r="I72" s="14">
        <f>ROUND(H72*E72,2)</f>
        <v>647.76</v>
      </c>
    </row>
    <row r="73" spans="1:9">
      <c r="A73" s="74">
        <v>63</v>
      </c>
      <c r="B73" s="11">
        <v>293357</v>
      </c>
      <c r="C73" s="12" t="str">
        <f>VLOOKUP(B73,Tabela1[],2,0)</f>
        <v>PARA RAIOS REDE SECUNDARIA ISOLADA 10KA</v>
      </c>
      <c r="D73" s="12" t="str">
        <f>VLOOKUP(B73,Tabela1[],3,0)</f>
        <v>PC</v>
      </c>
      <c r="E73" s="75">
        <v>2</v>
      </c>
      <c r="F73" s="12">
        <f>VLOOKUP(B73,Tabela1[],4,0)</f>
        <v>97.405430368957525</v>
      </c>
      <c r="G73" s="13">
        <f>ROUND(F73*E73,2)</f>
        <v>194.81</v>
      </c>
      <c r="H73" s="13">
        <f>ROUND(F73*(1+$I$7),2)</f>
        <v>122.58</v>
      </c>
      <c r="I73" s="14">
        <f>ROUND(H73*E73,2)</f>
        <v>245.16</v>
      </c>
    </row>
    <row r="74" spans="1:9">
      <c r="A74" s="74">
        <v>64</v>
      </c>
      <c r="B74" s="11">
        <v>75036</v>
      </c>
      <c r="C74" s="12" t="str">
        <f>VLOOKUP(B74,'preço de mercado'!A31:D1649,2,0)</f>
        <v>PARAFUSO CAB PORCA SEXT M12X40MM</v>
      </c>
      <c r="D74" s="12" t="str">
        <f>VLOOKUP(B74,'preço de mercado'!A31:D1649,3,0)</f>
        <v>PC</v>
      </c>
      <c r="E74" s="75">
        <v>6</v>
      </c>
      <c r="F74" s="12">
        <f>VLOOKUP(B74,Tabela1[],4,0)</f>
        <v>19.795793062635603</v>
      </c>
      <c r="G74" s="13">
        <f>ROUND(F74*E74,2)</f>
        <v>118.77</v>
      </c>
      <c r="H74" s="13">
        <f>ROUND(F74*(1+$I$7),2)</f>
        <v>24.91</v>
      </c>
      <c r="I74" s="14">
        <f>ROUND(H74*E74,2)</f>
        <v>149.46</v>
      </c>
    </row>
    <row r="75" spans="1:9">
      <c r="A75" s="74">
        <v>65</v>
      </c>
      <c r="B75" s="11">
        <v>66688</v>
      </c>
      <c r="C75" s="12" t="str">
        <f>VLOOKUP(B75,'preço de mercado'!A39:D1657,2,0)</f>
        <v>PARAFUSO CABECA ABAULADA M12X 40MM</v>
      </c>
      <c r="D75" s="12" t="str">
        <f>VLOOKUP(B75,'preço de mercado'!A41:D1659,3,0)</f>
        <v>PC</v>
      </c>
      <c r="E75" s="75">
        <v>6</v>
      </c>
      <c r="F75" s="12">
        <f>VLOOKUP(B75,Tabela1[],4,0)</f>
        <v>3.255589539766476</v>
      </c>
      <c r="G75" s="13">
        <f>ROUND(F75*E75,2)</f>
        <v>19.53</v>
      </c>
      <c r="H75" s="13">
        <f>ROUND(F75*(1+$I$7),2)</f>
        <v>4.0999999999999996</v>
      </c>
      <c r="I75" s="14">
        <f>ROUND(H75*E75,2)</f>
        <v>24.6</v>
      </c>
    </row>
    <row r="76" spans="1:9">
      <c r="A76" s="74">
        <v>66</v>
      </c>
      <c r="B76" s="11">
        <v>66878</v>
      </c>
      <c r="C76" s="12" t="str">
        <f>VLOOKUP(B76,'preço de mercado'!A35:D1653,2,0)</f>
        <v>PARAFUSO CABECA ABAULADA M16X 45MM</v>
      </c>
      <c r="D76" s="12" t="str">
        <f>VLOOKUP(B76,'preço de mercado'!A37:D1655,3,0)</f>
        <v>PC</v>
      </c>
      <c r="E76" s="75">
        <v>18</v>
      </c>
      <c r="F76" s="12">
        <f>VLOOKUP(B76,Tabela1[],4,0)</f>
        <v>3.2917627568749923</v>
      </c>
      <c r="G76" s="13">
        <f>ROUND(F76*E76,2)</f>
        <v>59.25</v>
      </c>
      <c r="H76" s="13">
        <f>ROUND(F76*(1+$I$7),2)</f>
        <v>4.1399999999999997</v>
      </c>
      <c r="I76" s="14">
        <f>ROUND(H76*E76,2)</f>
        <v>74.52</v>
      </c>
    </row>
    <row r="77" spans="1:9">
      <c r="A77" s="74">
        <v>67</v>
      </c>
      <c r="B77" s="11">
        <v>66886</v>
      </c>
      <c r="C77" s="12" t="str">
        <f>VLOOKUP(B77,'preço de mercado'!A36:D1654,2,0)</f>
        <v>PARAFUSO CABECA ABAULADA M16X 70MM</v>
      </c>
      <c r="D77" s="12" t="str">
        <f>VLOOKUP(B77,'preço de mercado'!A38:D1656,3,0)</f>
        <v>PC</v>
      </c>
      <c r="E77" s="75">
        <v>31</v>
      </c>
      <c r="F77" s="12">
        <f>VLOOKUP(B77,Tabela1[],4,0)</f>
        <v>4.62112848561297</v>
      </c>
      <c r="G77" s="13">
        <f>ROUND(F77*E77,2)</f>
        <v>143.25</v>
      </c>
      <c r="H77" s="13">
        <f>ROUND(F77*(1+$I$7),2)</f>
        <v>5.82</v>
      </c>
      <c r="I77" s="14">
        <f>ROUND(H77*E77,2)</f>
        <v>180.42</v>
      </c>
    </row>
    <row r="78" spans="1:9">
      <c r="A78" s="74">
        <v>68</v>
      </c>
      <c r="B78" s="11">
        <v>74815</v>
      </c>
      <c r="C78" s="12" t="str">
        <f>VLOOKUP(B78,'preço de mercado'!A32:D1650,2,0)</f>
        <v>PARAFUSO CABECA QUADRADA M16X200MM</v>
      </c>
      <c r="D78" s="12" t="str">
        <f>VLOOKUP(B78,'preço de mercado'!A32:D1650,3,0)</f>
        <v>PC</v>
      </c>
      <c r="E78" s="75">
        <v>8</v>
      </c>
      <c r="F78" s="12">
        <f>VLOOKUP(B78,Tabela1[],4,0)</f>
        <v>5.5797187389886549</v>
      </c>
      <c r="G78" s="13">
        <f>ROUND(F78*E78,2)</f>
        <v>44.64</v>
      </c>
      <c r="H78" s="13">
        <f>ROUND(F78*(1+$I$7),2)</f>
        <v>7.02</v>
      </c>
      <c r="I78" s="14">
        <f>ROUND(H78*E78,2)</f>
        <v>56.16</v>
      </c>
    </row>
    <row r="79" spans="1:9">
      <c r="A79" s="74">
        <v>69</v>
      </c>
      <c r="B79" s="11">
        <v>74823</v>
      </c>
      <c r="C79" s="12" t="str">
        <f>VLOOKUP(B79,'preço de mercado'!A33:D1651,2,0)</f>
        <v>PARAFUSO CABECA QUADRADA M16X250MM</v>
      </c>
      <c r="D79" s="12" t="str">
        <f>VLOOKUP(B79,'preço de mercado'!A33:D1651,3,0)</f>
        <v>PC</v>
      </c>
      <c r="E79" s="75">
        <v>13</v>
      </c>
      <c r="F79" s="12">
        <f>VLOOKUP(B79,Tabela1[],4,0)</f>
        <v>7.1442103789319891</v>
      </c>
      <c r="G79" s="13">
        <f>ROUND(F79*E79,2)</f>
        <v>92.87</v>
      </c>
      <c r="H79" s="13">
        <f>ROUND(F79*(1+$I$7),2)</f>
        <v>8.99</v>
      </c>
      <c r="I79" s="14">
        <f>ROUND(H79*E79,2)</f>
        <v>116.87</v>
      </c>
    </row>
    <row r="80" spans="1:9">
      <c r="A80" s="74">
        <v>70</v>
      </c>
      <c r="B80" s="11">
        <v>74831</v>
      </c>
      <c r="C80" s="12" t="str">
        <f>VLOOKUP(B80,'preço de mercado'!A34:D1652,2,0)</f>
        <v>PARAFUSO CABECA QUADRADA M16X300MM</v>
      </c>
      <c r="D80" s="12" t="str">
        <f>VLOOKUP(B80,'preço de mercado'!A36:D1654,3,0)</f>
        <v>PC</v>
      </c>
      <c r="E80" s="75">
        <v>19</v>
      </c>
      <c r="F80" s="12">
        <f>VLOOKUP(B80,Tabela1[],4,0)</f>
        <v>8.5278359333327405</v>
      </c>
      <c r="G80" s="13">
        <f>ROUND(F80*E80,2)</f>
        <v>162.03</v>
      </c>
      <c r="H80" s="13">
        <f>ROUND(F80*(1+$I$7),2)</f>
        <v>10.73</v>
      </c>
      <c r="I80" s="14">
        <f>ROUND(H80*E80,2)</f>
        <v>203.87</v>
      </c>
    </row>
    <row r="81" spans="1:9">
      <c r="A81" s="74">
        <v>71</v>
      </c>
      <c r="B81" s="11">
        <v>289058</v>
      </c>
      <c r="C81" s="12" t="str">
        <f>VLOOKUP(B81,Tabela1[],2,0)</f>
        <v>PARA-RAIOS 12KV 10KA ZNO POLIMERICO</v>
      </c>
      <c r="D81" s="12" t="str">
        <f>VLOOKUP(B81,Tabela1[],3,0)</f>
        <v>PC</v>
      </c>
      <c r="E81" s="75">
        <v>6</v>
      </c>
      <c r="F81" s="12">
        <f>VLOOKUP(B81,Tabela1[],4,0)</f>
        <v>173.13406038563659</v>
      </c>
      <c r="G81" s="13">
        <f>ROUND(F81*E81,2)</f>
        <v>1038.8</v>
      </c>
      <c r="H81" s="13">
        <f>ROUND(F81*(1+$I$7),2)</f>
        <v>217.88</v>
      </c>
      <c r="I81" s="14">
        <f>ROUND(H81*E81,2)</f>
        <v>1307.28</v>
      </c>
    </row>
    <row r="82" spans="1:9">
      <c r="A82" s="74">
        <v>72</v>
      </c>
      <c r="B82" s="11">
        <v>236265</v>
      </c>
      <c r="C82" s="12" t="str">
        <f>VLOOKUP(B82,'preço de mercado'!A30:D1648,2,0)</f>
        <v>PINO P/ ISOLADOR POLIMERICO ATE 36,2KV</v>
      </c>
      <c r="D82" s="12" t="str">
        <f>VLOOKUP(B82,'preço de mercado'!A30:D1648,3,0)</f>
        <v>PC</v>
      </c>
      <c r="E82" s="75">
        <v>1</v>
      </c>
      <c r="F82" s="12">
        <f>VLOOKUP(B82,Tabela1[],4,0)</f>
        <v>20.709166794625638</v>
      </c>
      <c r="G82" s="13">
        <f>ROUND(F82*E82,2)</f>
        <v>20.71</v>
      </c>
      <c r="H82" s="13">
        <f>ROUND(F82*(1+$I$7),2)</f>
        <v>26.06</v>
      </c>
      <c r="I82" s="14">
        <f>ROUND(H82*E82,2)</f>
        <v>26.06</v>
      </c>
    </row>
    <row r="83" spans="1:9">
      <c r="A83" s="74">
        <v>73</v>
      </c>
      <c r="B83" s="11">
        <v>207449</v>
      </c>
      <c r="C83" s="12" t="str">
        <f>VLOOKUP(B83,Tabela1[],2,0)</f>
        <v>POSTE CONCRETO CIRCULAR 11M   600DAN</v>
      </c>
      <c r="D83" s="12" t="str">
        <f>VLOOKUP(B83,Tabela1[],3,0)</f>
        <v>PC</v>
      </c>
      <c r="E83" s="75">
        <v>1</v>
      </c>
      <c r="F83" s="12">
        <f>VLOOKUP(B83,Tabela1[],4,0)</f>
        <v>1796.9497763869376</v>
      </c>
      <c r="G83" s="13">
        <f>ROUND(F83*E83,2)</f>
        <v>1796.95</v>
      </c>
      <c r="H83" s="13">
        <f>ROUND(F83*(1+$I$7),2)</f>
        <v>2261.34</v>
      </c>
      <c r="I83" s="14">
        <f>ROUND(H83*E83,2)</f>
        <v>2261.34</v>
      </c>
    </row>
    <row r="84" spans="1:9">
      <c r="A84" s="74">
        <v>74</v>
      </c>
      <c r="B84" s="11">
        <v>207373</v>
      </c>
      <c r="C84" s="12" t="str">
        <f>VLOOKUP(B84,Tabela1[],2,0)</f>
        <v>POSTE CONCRETO DUPLO T 11M 300DAN</v>
      </c>
      <c r="D84" s="12" t="str">
        <f>VLOOKUP(B84,Tabela1[],3,0)</f>
        <v>PC</v>
      </c>
      <c r="E84" s="75">
        <v>7</v>
      </c>
      <c r="F84" s="12">
        <f>VLOOKUP(B84,Tabela1[],4,0)</f>
        <v>872.90494534988636</v>
      </c>
      <c r="G84" s="13">
        <f>ROUND(F84*E84,2)</f>
        <v>6110.33</v>
      </c>
      <c r="H84" s="13">
        <f>ROUND(F84*(1+$I$7),2)</f>
        <v>1098.49</v>
      </c>
      <c r="I84" s="14">
        <f>ROUND(H84*E84,2)</f>
        <v>7689.43</v>
      </c>
    </row>
    <row r="85" spans="1:9">
      <c r="A85" s="74">
        <v>75</v>
      </c>
      <c r="B85" s="11">
        <v>327361</v>
      </c>
      <c r="C85" s="12" t="str">
        <f>VLOOKUP(B85,Tabela1[],2,0)</f>
        <v>RELE FOTOELETRONICO</v>
      </c>
      <c r="D85" s="12" t="str">
        <f>VLOOKUP(B85,Tabela1[],3,0)</f>
        <v>PC</v>
      </c>
      <c r="E85" s="75">
        <v>7</v>
      </c>
      <c r="F85" s="12">
        <f>VLOOKUP(B85,Tabela1[],4,0)</f>
        <v>27.771987435063465</v>
      </c>
      <c r="G85" s="13">
        <f>ROUND(F85*E85,2)</f>
        <v>194.4</v>
      </c>
      <c r="H85" s="13">
        <f>ROUND(F85*(1+$I$7),2)</f>
        <v>34.950000000000003</v>
      </c>
      <c r="I85" s="14">
        <f>ROUND(H85*E85,2)</f>
        <v>244.65</v>
      </c>
    </row>
    <row r="86" spans="1:9">
      <c r="A86" s="74">
        <v>76</v>
      </c>
      <c r="B86" s="11">
        <v>237768</v>
      </c>
      <c r="C86" s="12" t="str">
        <f>VLOOKUP(B86,'preço de mercado'!A29:D1647,2,0)</f>
        <v>SAPATILHA</v>
      </c>
      <c r="D86" s="12" t="str">
        <f>VLOOKUP(B86,'preço de mercado'!A29:D1647,3,0)</f>
        <v>PC</v>
      </c>
      <c r="E86" s="75">
        <v>10</v>
      </c>
      <c r="F86" s="12">
        <f>VLOOKUP(B86,Tabela1[],4,0)</f>
        <v>1.8357907682572072</v>
      </c>
      <c r="G86" s="13">
        <f>ROUND(F86*E86,2)</f>
        <v>18.36</v>
      </c>
      <c r="H86" s="13">
        <f>ROUND(F86*(1+$I$7),2)</f>
        <v>2.31</v>
      </c>
      <c r="I86" s="14">
        <f>ROUND(H86*E86,2)</f>
        <v>23.1</v>
      </c>
    </row>
    <row r="87" spans="1:9">
      <c r="A87" s="74">
        <v>77</v>
      </c>
      <c r="B87" s="11">
        <v>237776</v>
      </c>
      <c r="C87" s="12" t="str">
        <f>VLOOKUP(B87,'preço de mercado'!A28:D1646,2,0)</f>
        <v>SUPORTE L PARA TOPO POSTE</v>
      </c>
      <c r="D87" s="12" t="str">
        <f>VLOOKUP(B87,'preço de mercado'!A28:D1646,3,0)</f>
        <v>PC</v>
      </c>
      <c r="E87" s="75">
        <v>6</v>
      </c>
      <c r="F87" s="12">
        <f>VLOOKUP(B87,Tabela1[],4,0)</f>
        <v>36.417386323998883</v>
      </c>
      <c r="G87" s="13">
        <f>ROUND(F87*E87,2)</f>
        <v>218.5</v>
      </c>
      <c r="H87" s="13">
        <f>ROUND(F87*(1+$I$7),2)</f>
        <v>45.83</v>
      </c>
      <c r="I87" s="14">
        <f>ROUND(H87*E87,2)</f>
        <v>274.98</v>
      </c>
    </row>
    <row r="88" spans="1:9">
      <c r="A88" s="74">
        <v>78</v>
      </c>
      <c r="B88" s="11">
        <v>245795</v>
      </c>
      <c r="C88" s="12" t="str">
        <f>VLOOKUP(B88,'preço de mercado'!A78:D1696,2,0)</f>
        <v>TRANSF. MONOF DIST 15KV  25KVA</v>
      </c>
      <c r="D88" s="12" t="str">
        <f>VLOOKUP(B88,Tabela1[],3,0)</f>
        <v>PC</v>
      </c>
      <c r="E88" s="75">
        <v>1</v>
      </c>
      <c r="F88" s="12">
        <f>VLOOKUP(B88,Tabela1[],4,0)</f>
        <v>5046.1637866380379</v>
      </c>
      <c r="G88" s="13">
        <f>ROUND(F88*E88,2)</f>
        <v>5046.16</v>
      </c>
      <c r="H88" s="13">
        <f>ROUND(F88*(1+$I$7),2)</f>
        <v>6350.26</v>
      </c>
      <c r="I88" s="14">
        <f>ROUND(H88*E88,2)</f>
        <v>6350.26</v>
      </c>
    </row>
    <row r="89" spans="1:9">
      <c r="A89" s="84" t="s">
        <v>1709</v>
      </c>
      <c r="B89" s="84"/>
      <c r="C89" s="84"/>
      <c r="D89" s="84"/>
      <c r="E89" s="84"/>
      <c r="F89" s="85">
        <f>ROUND(SUM(G11:G88),2)</f>
        <v>33605.379999999997</v>
      </c>
      <c r="G89" s="85"/>
      <c r="H89" s="80">
        <f>ROUND(SUM(I11:I88),2)</f>
        <v>42288.62</v>
      </c>
      <c r="I89" s="80"/>
    </row>
    <row r="90" spans="1:9">
      <c r="A90" s="86" t="s">
        <v>1710</v>
      </c>
      <c r="B90" s="86"/>
      <c r="C90" s="86"/>
      <c r="D90" s="86"/>
      <c r="E90" s="86"/>
      <c r="F90" s="83" t="s">
        <v>1705</v>
      </c>
      <c r="G90" s="83"/>
      <c r="H90" s="83" t="s">
        <v>1706</v>
      </c>
      <c r="I90" s="83"/>
    </row>
    <row r="91" spans="1:9">
      <c r="A91" s="15" t="s">
        <v>1700</v>
      </c>
      <c r="B91" s="15" t="s">
        <v>1711</v>
      </c>
      <c r="C91" s="15" t="s">
        <v>1702</v>
      </c>
      <c r="D91" s="15" t="s">
        <v>103</v>
      </c>
      <c r="E91" s="15" t="s">
        <v>1704</v>
      </c>
      <c r="F91" s="16" t="s">
        <v>1712</v>
      </c>
      <c r="G91" s="16" t="s">
        <v>1713</v>
      </c>
      <c r="H91" s="16" t="s">
        <v>1712</v>
      </c>
      <c r="I91" s="16" t="s">
        <v>1713</v>
      </c>
    </row>
    <row r="92" spans="1:9">
      <c r="A92" s="15">
        <v>1</v>
      </c>
      <c r="B92" s="17" t="s">
        <v>1714</v>
      </c>
      <c r="C92" s="15" t="s">
        <v>1715</v>
      </c>
      <c r="D92" s="15" t="s">
        <v>1132</v>
      </c>
      <c r="E92" s="18">
        <v>10.4</v>
      </c>
      <c r="F92" s="19">
        <f>US_</f>
        <v>1250</v>
      </c>
      <c r="G92" s="19">
        <f>ROUND(E92*F92,2)</f>
        <v>13000</v>
      </c>
      <c r="H92" s="13">
        <f>F92*(1+$I$7)</f>
        <v>1573.0416243137254</v>
      </c>
      <c r="I92" s="20">
        <f>ROUND(H92*E92,2)</f>
        <v>16359.63</v>
      </c>
    </row>
    <row r="93" spans="1:9">
      <c r="A93" s="21">
        <v>2</v>
      </c>
      <c r="B93" s="70" t="s">
        <v>1769</v>
      </c>
      <c r="C93" s="69" t="s">
        <v>1768</v>
      </c>
      <c r="D93" s="21" t="s">
        <v>1132</v>
      </c>
      <c r="E93" s="22">
        <v>13.8</v>
      </c>
      <c r="F93" s="19">
        <v>70</v>
      </c>
      <c r="G93" s="19">
        <f>ROUND(E93*F93,2)</f>
        <v>966</v>
      </c>
      <c r="H93" s="13">
        <f>F93*(1+$I$7)</f>
        <v>88.090330961568625</v>
      </c>
      <c r="I93" s="20">
        <f>ROUND(H93*E93,2)</f>
        <v>1215.6500000000001</v>
      </c>
    </row>
    <row r="94" spans="1:9">
      <c r="A94" s="81" t="s">
        <v>1716</v>
      </c>
      <c r="B94" s="81"/>
      <c r="C94" s="81"/>
      <c r="D94" s="81"/>
      <c r="E94" s="81"/>
      <c r="F94" s="82">
        <f>SUM(G92:G93)</f>
        <v>13966</v>
      </c>
      <c r="G94" s="82"/>
      <c r="H94" s="80">
        <f>SUM(I92:I93)</f>
        <v>17575.28</v>
      </c>
      <c r="I94" s="80"/>
    </row>
    <row r="95" spans="1:9">
      <c r="A95" s="78" t="s">
        <v>1717</v>
      </c>
      <c r="B95" s="78"/>
      <c r="C95" s="78"/>
      <c r="D95" s="78"/>
      <c r="E95" s="78"/>
      <c r="F95" s="83" t="s">
        <v>1705</v>
      </c>
      <c r="G95" s="83"/>
      <c r="H95" s="83" t="s">
        <v>1706</v>
      </c>
      <c r="I95" s="83"/>
    </row>
    <row r="96" spans="1:9">
      <c r="A96" s="78" t="s">
        <v>1709</v>
      </c>
      <c r="B96" s="78"/>
      <c r="C96" s="78"/>
      <c r="D96" s="78"/>
      <c r="E96" s="78"/>
      <c r="F96" s="79">
        <f>ROUND(F89,2)</f>
        <v>33605.379999999997</v>
      </c>
      <c r="G96" s="79"/>
      <c r="H96" s="80">
        <f>ROUND(H89,2)</f>
        <v>42288.62</v>
      </c>
      <c r="I96" s="80"/>
    </row>
    <row r="97" spans="1:9">
      <c r="A97" s="78" t="s">
        <v>1716</v>
      </c>
      <c r="B97" s="78"/>
      <c r="C97" s="78"/>
      <c r="D97" s="78"/>
      <c r="E97" s="78"/>
      <c r="F97" s="79">
        <f>ROUND(F94,2)</f>
        <v>13966</v>
      </c>
      <c r="G97" s="79"/>
      <c r="H97" s="80">
        <f>H94</f>
        <v>17575.28</v>
      </c>
      <c r="I97" s="80"/>
    </row>
    <row r="98" spans="1:9">
      <c r="A98" s="77" t="s">
        <v>1718</v>
      </c>
      <c r="B98" s="78"/>
      <c r="C98" s="78"/>
      <c r="D98" s="78"/>
      <c r="E98" s="78"/>
      <c r="F98" s="79">
        <f>ROUND(SUM(F96:G97),2)</f>
        <v>47571.38</v>
      </c>
      <c r="G98" s="79"/>
      <c r="H98" s="80">
        <f>SUM(H96:I97)</f>
        <v>59863.9</v>
      </c>
      <c r="I98" s="80"/>
    </row>
    <row r="99" spans="1:9">
      <c r="A99" s="23"/>
      <c r="B99" s="24"/>
      <c r="D99" s="25"/>
      <c r="H99" s="26"/>
    </row>
    <row r="100" spans="1:9">
      <c r="A100" s="23"/>
      <c r="B100" s="24"/>
      <c r="D100" s="25"/>
      <c r="H100" s="26"/>
    </row>
    <row r="101" spans="1:9">
      <c r="A101" s="76"/>
      <c r="B101" s="76"/>
      <c r="C101" s="76"/>
      <c r="D101" s="76"/>
      <c r="E101" s="76"/>
      <c r="F101" s="76"/>
      <c r="G101" s="76"/>
      <c r="H101" s="76"/>
      <c r="I101" s="76"/>
    </row>
    <row r="102" spans="1:9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>
      <c r="A103" s="76"/>
      <c r="B103" s="76"/>
      <c r="C103" s="76"/>
      <c r="D103" s="76"/>
      <c r="E103" s="76"/>
      <c r="F103" s="76"/>
      <c r="G103" s="76"/>
      <c r="H103" s="26"/>
    </row>
    <row r="104" spans="1:9">
      <c r="A104" s="76"/>
      <c r="B104" s="76"/>
      <c r="C104" s="76"/>
      <c r="D104" s="76"/>
      <c r="E104" s="76"/>
      <c r="F104" s="76"/>
      <c r="G104" s="76"/>
      <c r="H104" s="76"/>
      <c r="I104" s="76"/>
    </row>
    <row r="105" spans="1:9">
      <c r="A105" s="76"/>
      <c r="B105" s="76"/>
      <c r="C105" s="76"/>
      <c r="D105" s="76"/>
      <c r="E105" s="76"/>
      <c r="F105" s="76"/>
      <c r="G105" s="76"/>
      <c r="H105" s="76"/>
      <c r="I105" s="76"/>
    </row>
    <row r="106" spans="1:9">
      <c r="A106" s="76"/>
      <c r="B106" s="76"/>
      <c r="C106" s="76"/>
      <c r="D106" s="76"/>
      <c r="E106" s="76"/>
      <c r="F106" s="76"/>
      <c r="G106" s="76"/>
      <c r="H106" s="76"/>
      <c r="I106" s="76"/>
    </row>
  </sheetData>
  <sortState ref="B11:I88">
    <sortCondition ref="C11:C88"/>
  </sortState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89:E89"/>
    <mergeCell ref="F89:G89"/>
    <mergeCell ref="H89:I89"/>
    <mergeCell ref="A90:E90"/>
    <mergeCell ref="F90:G90"/>
    <mergeCell ref="H90:I90"/>
    <mergeCell ref="A94:E94"/>
    <mergeCell ref="F94:G94"/>
    <mergeCell ref="H94:I94"/>
    <mergeCell ref="A95:E95"/>
    <mergeCell ref="F95:G95"/>
    <mergeCell ref="H95:I95"/>
    <mergeCell ref="A96:E96"/>
    <mergeCell ref="F96:G96"/>
    <mergeCell ref="H96:I96"/>
    <mergeCell ref="A97:E97"/>
    <mergeCell ref="F97:G97"/>
    <mergeCell ref="H97:I97"/>
    <mergeCell ref="A105:I105"/>
    <mergeCell ref="A106:I106"/>
    <mergeCell ref="A98:E98"/>
    <mergeCell ref="F98:G98"/>
    <mergeCell ref="H98:I98"/>
    <mergeCell ref="A101:I101"/>
    <mergeCell ref="A103:G103"/>
    <mergeCell ref="A104:I104"/>
  </mergeCells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showGridLines="0" workbookViewId="0">
      <selection activeCell="N9" sqref="N9"/>
    </sheetView>
  </sheetViews>
  <sheetFormatPr defaultRowHeight="15"/>
  <cols>
    <col min="1" max="10" width="9.7109375" customWidth="1"/>
  </cols>
  <sheetData>
    <row r="1" spans="1:10" ht="23.25" customHeight="1">
      <c r="A1" s="136" t="s">
        <v>1780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.75" customHeight="1">
      <c r="A2" s="137" t="s">
        <v>1781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24" customHeight="1" thickBot="1">
      <c r="A3" s="72"/>
      <c r="B3" s="72"/>
      <c r="C3" s="72"/>
      <c r="D3" s="72"/>
      <c r="E3" s="72"/>
      <c r="F3" s="72"/>
      <c r="G3" s="137" t="s">
        <v>1778</v>
      </c>
      <c r="H3" s="137"/>
      <c r="I3" s="137"/>
      <c r="J3" s="137"/>
    </row>
    <row r="4" spans="1:10" ht="20.25">
      <c r="A4" s="138" t="s">
        <v>1723</v>
      </c>
      <c r="B4" s="139"/>
      <c r="C4" s="139"/>
      <c r="D4" s="139"/>
      <c r="E4" s="139"/>
      <c r="F4" s="139"/>
      <c r="G4" s="139"/>
      <c r="H4" s="139"/>
      <c r="I4" s="139"/>
      <c r="J4" s="140"/>
    </row>
    <row r="5" spans="1:10" ht="21" customHeight="1" thickBot="1">
      <c r="A5" s="141" t="s">
        <v>1724</v>
      </c>
      <c r="B5" s="142"/>
      <c r="C5" s="142"/>
      <c r="D5" s="142"/>
      <c r="E5" s="142"/>
      <c r="F5" s="142"/>
      <c r="G5" s="142"/>
      <c r="H5" s="142"/>
      <c r="I5" s="142"/>
      <c r="J5" s="143"/>
    </row>
    <row r="6" spans="1:10" ht="21" thickBot="1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>
      <c r="A7" s="144" t="str">
        <f>'ITEM 4'!A5:I5</f>
        <v>OBJETO: PROJETO DE MODIFICAÇÃO E EXTENSÃO DE RDU PARA ILUMINAÇÃO PÚBLICA</v>
      </c>
      <c r="B7" s="145"/>
      <c r="C7" s="145"/>
      <c r="D7" s="145"/>
      <c r="E7" s="145"/>
      <c r="F7" s="145"/>
      <c r="G7" s="145"/>
      <c r="H7" s="145"/>
      <c r="I7" s="145"/>
      <c r="J7" s="146"/>
    </row>
    <row r="8" spans="1:10" ht="15.75" customHeight="1" thickBot="1">
      <c r="A8" s="133" t="str">
        <f>'ITEM 4'!A6:I6</f>
        <v>LOCAL: RUA PRINCESA ISABEL – POVOADO DA CHAPADA</v>
      </c>
      <c r="B8" s="134"/>
      <c r="C8" s="134"/>
      <c r="D8" s="134"/>
      <c r="E8" s="134"/>
      <c r="F8" s="134"/>
      <c r="G8" s="134"/>
      <c r="H8" s="134"/>
      <c r="I8" s="134"/>
      <c r="J8" s="135"/>
    </row>
    <row r="9" spans="1:10" ht="15.75" thickBot="1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>
      <c r="A32" s="110" t="s">
        <v>1737</v>
      </c>
      <c r="B32" s="111"/>
      <c r="C32" s="111"/>
      <c r="D32" s="111"/>
      <c r="E32" s="111"/>
      <c r="F32" s="111"/>
      <c r="G32" s="111"/>
      <c r="H32" s="111"/>
      <c r="I32" s="111"/>
      <c r="J32" s="112"/>
    </row>
    <row r="33" spans="1:10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>
      <c r="A37" s="113" t="s">
        <v>1741</v>
      </c>
      <c r="B37" s="114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>
      <c r="A41" s="33"/>
      <c r="B41" s="115" t="s">
        <v>1743</v>
      </c>
      <c r="C41" s="116"/>
      <c r="D41" s="119">
        <f>(J13*J14*J15)/J17-1</f>
        <v>0.25843329945098037</v>
      </c>
      <c r="E41" s="120"/>
      <c r="F41" s="123" t="s">
        <v>1744</v>
      </c>
      <c r="G41" s="124"/>
      <c r="H41" s="49" t="s">
        <v>1745</v>
      </c>
      <c r="I41" s="49" t="s">
        <v>1746</v>
      </c>
      <c r="J41" s="50" t="s">
        <v>1747</v>
      </c>
    </row>
    <row r="42" spans="1:10" ht="15.75" thickBot="1">
      <c r="A42" s="33"/>
      <c r="B42" s="117"/>
      <c r="C42" s="118"/>
      <c r="D42" s="121"/>
      <c r="E42" s="122"/>
      <c r="F42" s="125"/>
      <c r="G42" s="126"/>
      <c r="H42" s="51">
        <v>0.24</v>
      </c>
      <c r="I42" s="51">
        <v>0.25840000000000002</v>
      </c>
      <c r="J42" s="52">
        <v>0.27860000000000001</v>
      </c>
    </row>
    <row r="43" spans="1:10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>
      <c r="A46" s="33"/>
      <c r="B46" s="115" t="s">
        <v>1743</v>
      </c>
      <c r="C46" s="116"/>
      <c r="D46" s="119">
        <f>(J13*J14*J15/J16)-1</f>
        <v>0.32146000893934357</v>
      </c>
      <c r="E46" s="120"/>
      <c r="F46" s="29"/>
      <c r="G46" s="29"/>
      <c r="H46" s="29"/>
      <c r="I46" s="29"/>
      <c r="J46" s="34"/>
    </row>
    <row r="47" spans="1:10" ht="15.75" thickBot="1">
      <c r="A47" s="33"/>
      <c r="B47" s="117"/>
      <c r="C47" s="118"/>
      <c r="D47" s="121"/>
      <c r="E47" s="122"/>
      <c r="F47" s="29"/>
      <c r="G47" s="29"/>
      <c r="H47" s="29"/>
      <c r="I47" s="29"/>
      <c r="J47" s="34"/>
    </row>
    <row r="48" spans="1:10" ht="15.75" thickBot="1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>
      <c r="A51" s="127" t="s">
        <v>1750</v>
      </c>
      <c r="B51" s="128"/>
      <c r="C51" s="128"/>
      <c r="D51" s="128"/>
      <c r="E51" s="128"/>
      <c r="F51" s="128"/>
      <c r="G51" s="128"/>
      <c r="H51" s="128"/>
      <c r="I51" s="128"/>
      <c r="J51" s="129"/>
    </row>
    <row r="52" spans="1:10">
      <c r="A52" s="127"/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15.75" thickBot="1">
      <c r="A53" s="130"/>
      <c r="B53" s="131"/>
      <c r="C53" s="131"/>
      <c r="D53" s="131"/>
      <c r="E53" s="131"/>
      <c r="F53" s="131"/>
      <c r="G53" s="131"/>
      <c r="H53" s="131"/>
      <c r="I53" s="131"/>
      <c r="J53" s="132"/>
    </row>
    <row r="54" spans="1:10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>
      <c r="A57" s="76"/>
      <c r="B57" s="76"/>
      <c r="C57" s="76"/>
      <c r="D57" s="76"/>
      <c r="E57" s="76"/>
      <c r="F57" s="76"/>
      <c r="G57" s="76"/>
      <c r="H57" s="76"/>
      <c r="I57" s="76"/>
      <c r="J57" s="76"/>
    </row>
    <row r="58" spans="1:10">
      <c r="A58" s="76"/>
      <c r="B58" s="76"/>
      <c r="C58" s="76"/>
      <c r="D58" s="76"/>
      <c r="E58" s="76"/>
      <c r="F58" s="76"/>
      <c r="G58" s="76"/>
      <c r="H58" s="76"/>
      <c r="I58" s="76"/>
      <c r="J58" s="76"/>
    </row>
    <row r="59" spans="1:10">
      <c r="A59" s="76"/>
      <c r="B59" s="76"/>
      <c r="C59" s="76"/>
      <c r="D59" s="76"/>
      <c r="E59" s="76"/>
      <c r="F59" s="76"/>
      <c r="G59" s="76"/>
      <c r="H59" s="76"/>
      <c r="I59" s="76"/>
      <c r="J59" s="76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zoomScale="70" zoomScaleNormal="70" zoomScalePageLayoutView="55" workbookViewId="0">
      <selection activeCell="A23" sqref="A23:R23"/>
    </sheetView>
  </sheetViews>
  <sheetFormatPr defaultRowHeight="1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>
      <c r="A1" s="147" t="s">
        <v>1777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s="68" customFormat="1" ht="15.75" customHeight="1">
      <c r="A2" s="98" t="s">
        <v>1695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68" customFormat="1" ht="23.25" customHeight="1">
      <c r="A3" s="98" t="s">
        <v>1778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21">
      <c r="A4" s="160" t="s">
        <v>1767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</row>
    <row r="5" spans="1:18">
      <c r="A5" s="67" t="s">
        <v>1720</v>
      </c>
      <c r="B5" s="169" t="s">
        <v>1782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>
      <c r="A6" s="67" t="s">
        <v>1721</v>
      </c>
      <c r="B6" s="170" t="s">
        <v>1784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7" spans="1:18" ht="15.75">
      <c r="A7" s="66" t="s">
        <v>1722</v>
      </c>
      <c r="B7" s="172"/>
      <c r="C7" s="173"/>
      <c r="D7" s="173"/>
      <c r="E7" s="173"/>
      <c r="F7" s="173"/>
      <c r="G7" s="174"/>
      <c r="H7" s="175" t="s">
        <v>1766</v>
      </c>
      <c r="I7" s="175"/>
      <c r="J7" s="175"/>
      <c r="K7" s="175"/>
      <c r="L7" s="175"/>
      <c r="M7" s="176">
        <f>'[1]PLAN. BDI.IMP'!D42</f>
        <v>0.25843329945098037</v>
      </c>
      <c r="N7" s="177"/>
      <c r="O7" s="178"/>
      <c r="P7" s="148">
        <v>44361</v>
      </c>
      <c r="Q7" s="149"/>
      <c r="R7" s="149"/>
    </row>
    <row r="8" spans="1:18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6"/>
    </row>
    <row r="9" spans="1:18">
      <c r="A9" s="159" t="s">
        <v>1700</v>
      </c>
      <c r="B9" s="157" t="s">
        <v>1765</v>
      </c>
      <c r="C9" s="157"/>
      <c r="D9" s="157"/>
      <c r="E9" s="157"/>
      <c r="F9" s="157"/>
      <c r="G9" s="157"/>
      <c r="H9" s="158" t="s">
        <v>1764</v>
      </c>
      <c r="I9" s="159" t="s">
        <v>1763</v>
      </c>
      <c r="J9" s="149" t="s">
        <v>1762</v>
      </c>
      <c r="K9" s="149"/>
      <c r="L9" s="149"/>
      <c r="M9" s="149"/>
      <c r="N9" s="149"/>
      <c r="O9" s="149"/>
      <c r="P9" s="149"/>
      <c r="Q9" s="149"/>
      <c r="R9" s="149"/>
    </row>
    <row r="10" spans="1:18">
      <c r="A10" s="159"/>
      <c r="B10" s="157"/>
      <c r="C10" s="157"/>
      <c r="D10" s="157"/>
      <c r="E10" s="157"/>
      <c r="F10" s="157"/>
      <c r="G10" s="157"/>
      <c r="H10" s="158"/>
      <c r="I10" s="159"/>
      <c r="J10" s="149" t="s">
        <v>1761</v>
      </c>
      <c r="K10" s="149"/>
      <c r="L10" s="149"/>
      <c r="M10" s="149" t="s">
        <v>1760</v>
      </c>
      <c r="N10" s="149"/>
      <c r="O10" s="149"/>
      <c r="P10" s="149" t="s">
        <v>1759</v>
      </c>
      <c r="Q10" s="149"/>
      <c r="R10" s="149"/>
    </row>
    <row r="11" spans="1:18">
      <c r="A11" s="159"/>
      <c r="B11" s="157"/>
      <c r="C11" s="157"/>
      <c r="D11" s="157"/>
      <c r="E11" s="157"/>
      <c r="F11" s="157"/>
      <c r="G11" s="157"/>
      <c r="H11" s="158"/>
      <c r="I11" s="159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>
      <c r="A12" s="10">
        <v>1</v>
      </c>
      <c r="B12" s="163" t="str">
        <f>B6</f>
        <v>RUA PRINCESA ISABEL – POVOADO DA CHAPADA</v>
      </c>
      <c r="C12" s="164"/>
      <c r="D12" s="164"/>
      <c r="E12" s="164"/>
      <c r="F12" s="164"/>
      <c r="G12" s="165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>
      <c r="A13" s="10" t="s">
        <v>1755</v>
      </c>
      <c r="B13" s="166" t="s">
        <v>1753</v>
      </c>
      <c r="C13" s="167"/>
      <c r="D13" s="167"/>
      <c r="E13" s="167"/>
      <c r="F13" s="167"/>
      <c r="G13" s="168"/>
      <c r="H13" s="13">
        <f>t1_</f>
        <v>42288.62</v>
      </c>
      <c r="I13" s="59">
        <f>H13/$H$16</f>
        <v>0.70641271283695184</v>
      </c>
      <c r="J13" s="59">
        <v>0.15</v>
      </c>
      <c r="K13" s="58">
        <f>J13*H13</f>
        <v>6343.2930000000006</v>
      </c>
      <c r="L13" s="57">
        <f>J13</f>
        <v>0.15</v>
      </c>
      <c r="M13" s="59">
        <v>0.35</v>
      </c>
      <c r="N13" s="58">
        <f>M13*H13</f>
        <v>14801.017</v>
      </c>
      <c r="O13" s="57">
        <f>L13+M13</f>
        <v>0.5</v>
      </c>
      <c r="P13" s="59">
        <v>0.5</v>
      </c>
      <c r="Q13" s="58">
        <f>P13*H13</f>
        <v>21144.31</v>
      </c>
      <c r="R13" s="57">
        <f>O13+P13</f>
        <v>1</v>
      </c>
    </row>
    <row r="14" spans="1:18" ht="15" customHeight="1">
      <c r="A14" s="10" t="s">
        <v>1754</v>
      </c>
      <c r="B14" s="166" t="s">
        <v>1752</v>
      </c>
      <c r="C14" s="167"/>
      <c r="D14" s="167"/>
      <c r="E14" s="167"/>
      <c r="F14" s="167"/>
      <c r="G14" s="168"/>
      <c r="H14" s="13">
        <f>t2_</f>
        <v>17575.28</v>
      </c>
      <c r="I14" s="59">
        <f>H14/$H$16</f>
        <v>0.29358728716304816</v>
      </c>
      <c r="J14" s="59">
        <v>0.15</v>
      </c>
      <c r="K14" s="58">
        <f>J14*H14</f>
        <v>2636.2919999999999</v>
      </c>
      <c r="L14" s="57">
        <f>J14</f>
        <v>0.15</v>
      </c>
      <c r="M14" s="59">
        <v>0.35</v>
      </c>
      <c r="N14" s="58">
        <f>M14*H14</f>
        <v>6151.347999999999</v>
      </c>
      <c r="O14" s="57">
        <f>L14+M14</f>
        <v>0.5</v>
      </c>
      <c r="P14" s="59">
        <v>0.5</v>
      </c>
      <c r="Q14" s="58">
        <f>P14*H14</f>
        <v>8787.64</v>
      </c>
      <c r="R14" s="57">
        <f>O14+P14</f>
        <v>1</v>
      </c>
    </row>
    <row r="15" spans="1:18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>
      <c r="A16" s="10"/>
      <c r="B16" s="151" t="s">
        <v>1751</v>
      </c>
      <c r="C16" s="152"/>
      <c r="D16" s="152"/>
      <c r="E16" s="152"/>
      <c r="F16" s="152"/>
      <c r="G16" s="153"/>
      <c r="H16" s="13">
        <f>SUM(H13,H14)</f>
        <v>59863.9</v>
      </c>
      <c r="I16" s="59">
        <f>H16/$H$16</f>
        <v>1</v>
      </c>
      <c r="J16" s="59">
        <v>0.15</v>
      </c>
      <c r="K16" s="58">
        <f>J16*H16</f>
        <v>8979.5849999999991</v>
      </c>
      <c r="L16" s="57">
        <f>J16</f>
        <v>0.15</v>
      </c>
      <c r="M16" s="59">
        <v>0.35</v>
      </c>
      <c r="N16" s="58">
        <f>M16*H16</f>
        <v>20952.364999999998</v>
      </c>
      <c r="O16" s="57">
        <f>L16+M16</f>
        <v>0.5</v>
      </c>
      <c r="P16" s="59">
        <v>0.5</v>
      </c>
      <c r="Q16" s="58">
        <f>P16*H16</f>
        <v>29931.95</v>
      </c>
      <c r="R16" s="57">
        <f>O16+P16</f>
        <v>1</v>
      </c>
    </row>
    <row r="17" spans="1:18">
      <c r="L17" s="56"/>
    </row>
    <row r="18" spans="1:18">
      <c r="B18" s="150"/>
      <c r="C18" s="150"/>
      <c r="D18" s="150"/>
      <c r="E18" s="150"/>
      <c r="F18" s="150"/>
      <c r="G18" s="150"/>
      <c r="H18" s="150"/>
    </row>
    <row r="20" spans="1:18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18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>
      <c r="A22" s="76"/>
      <c r="B22" s="76"/>
      <c r="C22" s="76"/>
      <c r="D22" s="76"/>
      <c r="E22" s="76"/>
      <c r="F22" s="76"/>
      <c r="G22" s="76"/>
      <c r="I22"/>
    </row>
    <row r="23" spans="1:18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1:18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1:18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</sheetData>
  <mergeCells count="29">
    <mergeCell ref="B5:R5"/>
    <mergeCell ref="B6:R6"/>
    <mergeCell ref="B7:G7"/>
    <mergeCell ref="H7:L7"/>
    <mergeCell ref="M7:O7"/>
    <mergeCell ref="A25:R25"/>
    <mergeCell ref="B12:G12"/>
    <mergeCell ref="A22:G22"/>
    <mergeCell ref="A20:R20"/>
    <mergeCell ref="A23:R23"/>
    <mergeCell ref="A24:R24"/>
    <mergeCell ref="B13:G13"/>
    <mergeCell ref="B14:G14"/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4</vt:lpstr>
      <vt:lpstr>BDI</vt:lpstr>
      <vt:lpstr>CRONOGRAMA</vt:lpstr>
      <vt:lpstr>CRONOGRAMA!Area_de_impressao</vt:lpstr>
      <vt:lpstr>'ITEM 4'!Area_de_impressao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Usuario</cp:lastModifiedBy>
  <dcterms:created xsi:type="dcterms:W3CDTF">2020-02-07T13:52:03Z</dcterms:created>
  <dcterms:modified xsi:type="dcterms:W3CDTF">2021-07-06T19:18:48Z</dcterms:modified>
</cp:coreProperties>
</file>