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Usuario\Desktop\2023\CARAMURU - ÚLTIMO\"/>
    </mc:Choice>
  </mc:AlternateContent>
  <bookViews>
    <workbookView xWindow="0" yWindow="0" windowWidth="24000" windowHeight="9600"/>
  </bookViews>
  <sheets>
    <sheet name="PLANILHA CONVÊNIO" sheetId="1" r:id="rId1"/>
    <sheet name="CRONOGRAMA" sheetId="2" r:id="rId2"/>
  </sheets>
  <externalReferences>
    <externalReference r:id="rId3"/>
  </externalReferences>
  <definedNames>
    <definedName name="_xlnm._FilterDatabase" localSheetId="0" hidden="1">'PLANILHA CONVÊNIO'!$A$1:$I$625</definedName>
    <definedName name="_xlnm.Print_Area" localSheetId="1">CRONOGRAMA!$A$1:$R$35</definedName>
    <definedName name="_xlnm.Print_Area" localSheetId="0">'PLANILHA CONVÊNIO'!$A$1:$I$563</definedName>
    <definedName name="Print_Area" localSheetId="0">'PLANILHA CONVÊNIO'!$A$1:$I$558</definedName>
    <definedName name="Print_Titles" localSheetId="0">'PLANILHA CONVÊNIO'!$1:$5</definedName>
  </definedNames>
  <calcPr calcId="162913"/>
</workbook>
</file>

<file path=xl/calcChain.xml><?xml version="1.0" encoding="utf-8"?>
<calcChain xmlns="http://schemas.openxmlformats.org/spreadsheetml/2006/main">
  <c r="F180" i="1" l="1"/>
  <c r="D455" i="1"/>
  <c r="D479" i="1"/>
  <c r="F547" i="1"/>
  <c r="F551" i="1"/>
  <c r="D458" i="1"/>
  <c r="F458" i="1" s="1"/>
  <c r="F479" i="1"/>
  <c r="D501" i="1"/>
  <c r="F501" i="1"/>
  <c r="D490" i="1"/>
  <c r="F490" i="1"/>
  <c r="F507" i="1" s="1"/>
  <c r="C22" i="2" s="1"/>
  <c r="D22" i="2" s="1"/>
  <c r="F536" i="1"/>
  <c r="D510" i="1"/>
  <c r="F510" i="1"/>
  <c r="F518" i="1"/>
  <c r="C23" i="2" s="1"/>
  <c r="D23" i="2" s="1"/>
  <c r="F455" i="1"/>
  <c r="F487" i="1" s="1"/>
  <c r="C21" i="2" s="1"/>
  <c r="D21" i="2" s="1"/>
  <c r="I21" i="2" s="1"/>
  <c r="F162" i="1"/>
  <c r="F439" i="1"/>
  <c r="D434" i="1"/>
  <c r="F434" i="1"/>
  <c r="F451" i="1" s="1"/>
  <c r="C20" i="2" s="1"/>
  <c r="D20" i="2" s="1"/>
  <c r="F442" i="1"/>
  <c r="G439" i="1"/>
  <c r="G442" i="1" s="1"/>
  <c r="G446" i="1" s="1"/>
  <c r="G448" i="1" s="1"/>
  <c r="F429" i="1"/>
  <c r="F427" i="1"/>
  <c r="G427" i="1"/>
  <c r="G429" i="1"/>
  <c r="D418" i="1"/>
  <c r="F418" i="1" s="1"/>
  <c r="F414" i="1"/>
  <c r="G414" i="1"/>
  <c r="G418" i="1" s="1"/>
  <c r="F411" i="1"/>
  <c r="G409" i="1"/>
  <c r="D409" i="1"/>
  <c r="F409" i="1" s="1"/>
  <c r="F420" i="1" s="1"/>
  <c r="C18" i="2" s="1"/>
  <c r="D18" i="2" s="1"/>
  <c r="M18" i="2" s="1"/>
  <c r="D400" i="1"/>
  <c r="F400" i="1" s="1"/>
  <c r="F406" i="1" s="1"/>
  <c r="C17" i="2" s="1"/>
  <c r="D17" i="2" s="1"/>
  <c r="F402" i="1"/>
  <c r="F349" i="1"/>
  <c r="F343" i="1"/>
  <c r="F392" i="1" s="1"/>
  <c r="C16" i="2" s="1"/>
  <c r="D16" i="2" s="1"/>
  <c r="F526" i="1"/>
  <c r="F383" i="1"/>
  <c r="F376" i="1"/>
  <c r="F378" i="1"/>
  <c r="F380" i="1"/>
  <c r="G368" i="1"/>
  <c r="G370" i="1"/>
  <c r="G372" i="1"/>
  <c r="G376" i="1" s="1"/>
  <c r="G378" i="1" s="1"/>
  <c r="G380" i="1" s="1"/>
  <c r="G383" i="1" s="1"/>
  <c r="G386" i="1" s="1"/>
  <c r="F357" i="1"/>
  <c r="G349" i="1"/>
  <c r="F346" i="1"/>
  <c r="G306" i="1"/>
  <c r="G321" i="1" s="1"/>
  <c r="G326" i="1" s="1"/>
  <c r="G329" i="1" s="1"/>
  <c r="G332" i="1" s="1"/>
  <c r="G303" i="1"/>
  <c r="F306" i="1"/>
  <c r="F333" i="1"/>
  <c r="F303" i="1"/>
  <c r="F258" i="1"/>
  <c r="F256" i="1"/>
  <c r="D278" i="1"/>
  <c r="F278" i="1" s="1"/>
  <c r="D276" i="1"/>
  <c r="F276" i="1"/>
  <c r="D274" i="1"/>
  <c r="F274" i="1" s="1"/>
  <c r="G290" i="1"/>
  <c r="F293" i="1"/>
  <c r="F296" i="1"/>
  <c r="G284" i="1"/>
  <c r="G256" i="1"/>
  <c r="G258" i="1"/>
  <c r="G264" i="1" s="1"/>
  <c r="F240" i="1"/>
  <c r="F235" i="1"/>
  <c r="F231" i="1"/>
  <c r="F228" i="1"/>
  <c r="F225" i="1"/>
  <c r="F222" i="1"/>
  <c r="F219" i="1"/>
  <c r="F216" i="1"/>
  <c r="F298" i="1" s="1"/>
  <c r="C14" i="2" s="1"/>
  <c r="D14" i="2" s="1"/>
  <c r="F211" i="1"/>
  <c r="D202" i="1"/>
  <c r="F202" i="1"/>
  <c r="D200" i="1"/>
  <c r="F200" i="1" s="1"/>
  <c r="F190" i="1"/>
  <c r="F188" i="1"/>
  <c r="F175" i="1"/>
  <c r="F168" i="1"/>
  <c r="D157" i="1"/>
  <c r="D160" i="1" s="1"/>
  <c r="F160" i="1" s="1"/>
  <c r="F154" i="1"/>
  <c r="E111" i="1"/>
  <c r="F111" i="1" s="1"/>
  <c r="B112" i="1"/>
  <c r="B111" i="1"/>
  <c r="F151" i="1"/>
  <c r="F148" i="1"/>
  <c r="F105" i="1"/>
  <c r="F144" i="1" s="1"/>
  <c r="C10" i="2" s="1"/>
  <c r="D10" i="2" s="1"/>
  <c r="F108" i="1"/>
  <c r="F138" i="1"/>
  <c r="F134" i="1"/>
  <c r="G131" i="1"/>
  <c r="D131" i="1"/>
  <c r="F131" i="1" s="1"/>
  <c r="D128" i="1"/>
  <c r="F128" i="1"/>
  <c r="F123" i="1"/>
  <c r="D113" i="1"/>
  <c r="F113" i="1" s="1"/>
  <c r="D120" i="1"/>
  <c r="F120" i="1"/>
  <c r="F116" i="1"/>
  <c r="F100" i="1"/>
  <c r="F94" i="1"/>
  <c r="F91" i="1"/>
  <c r="F84" i="1"/>
  <c r="F77" i="1"/>
  <c r="F73" i="1"/>
  <c r="F70" i="1"/>
  <c r="G67" i="1"/>
  <c r="D67" i="1"/>
  <c r="F67" i="1"/>
  <c r="G64" i="1"/>
  <c r="D64" i="1"/>
  <c r="F64" i="1" s="1"/>
  <c r="F58" i="1"/>
  <c r="F52" i="1"/>
  <c r="F55" i="1"/>
  <c r="F31" i="1"/>
  <c r="F28" i="1"/>
  <c r="F24" i="1"/>
  <c r="F22" i="1"/>
  <c r="F15" i="1"/>
  <c r="F9" i="1"/>
  <c r="F7" i="1"/>
  <c r="F45" i="1" s="1"/>
  <c r="F13" i="1"/>
  <c r="F19" i="1"/>
  <c r="F33" i="1"/>
  <c r="F38" i="1"/>
  <c r="F40" i="1"/>
  <c r="F42" i="1"/>
  <c r="F44" i="1"/>
  <c r="F47" i="1"/>
  <c r="F50" i="1"/>
  <c r="F61" i="1"/>
  <c r="F81" i="1"/>
  <c r="F89" i="1"/>
  <c r="F103" i="1" s="1"/>
  <c r="F97" i="1"/>
  <c r="F142" i="1"/>
  <c r="F146" i="1"/>
  <c r="F165" i="1" s="1"/>
  <c r="C11" i="2" s="1"/>
  <c r="D11" i="2" s="1"/>
  <c r="F171" i="1"/>
  <c r="F173" i="1" s="1"/>
  <c r="C12" i="2" s="1"/>
  <c r="D12" i="2" s="1"/>
  <c r="F187" i="1"/>
  <c r="F196" i="1"/>
  <c r="F198" i="1"/>
  <c r="F209" i="1"/>
  <c r="F238" i="1"/>
  <c r="F244" i="1"/>
  <c r="F247" i="1"/>
  <c r="F250" i="1"/>
  <c r="F252" i="1"/>
  <c r="F264" i="1"/>
  <c r="F266" i="1"/>
  <c r="F268" i="1"/>
  <c r="F280" i="1"/>
  <c r="F285" i="1"/>
  <c r="F288" i="1"/>
  <c r="F290" i="1"/>
  <c r="F301" i="1"/>
  <c r="F335" i="1" s="1"/>
  <c r="C15" i="2" s="1"/>
  <c r="D15" i="2" s="1"/>
  <c r="F313" i="1"/>
  <c r="F315" i="1"/>
  <c r="F317" i="1"/>
  <c r="F319" i="1"/>
  <c r="F323" i="1"/>
  <c r="F326" i="1"/>
  <c r="F329" i="1"/>
  <c r="F341" i="1"/>
  <c r="F356" i="1"/>
  <c r="F359" i="1"/>
  <c r="F361" i="1"/>
  <c r="F366" i="1"/>
  <c r="F368" i="1"/>
  <c r="F370" i="1"/>
  <c r="F372" i="1"/>
  <c r="F386" i="1"/>
  <c r="F391" i="1"/>
  <c r="F398" i="1"/>
  <c r="F424" i="1"/>
  <c r="F432" i="1"/>
  <c r="C19" i="2" s="1"/>
  <c r="D19" i="2" s="1"/>
  <c r="F446" i="1"/>
  <c r="F448" i="1"/>
  <c r="F461" i="1"/>
  <c r="F464" i="1"/>
  <c r="F470" i="1"/>
  <c r="F474" i="1"/>
  <c r="F481" i="1"/>
  <c r="F484" i="1"/>
  <c r="F494" i="1"/>
  <c r="F497" i="1"/>
  <c r="F499" i="1"/>
  <c r="F504" i="1"/>
  <c r="F513" i="1"/>
  <c r="F515" i="1"/>
  <c r="F522" i="1"/>
  <c r="F530" i="1" s="1"/>
  <c r="C24" i="2" s="1"/>
  <c r="D24" i="2" s="1"/>
  <c r="F534" i="1"/>
  <c r="F540" i="1"/>
  <c r="F543" i="1"/>
  <c r="B7" i="2"/>
  <c r="B8" i="2"/>
  <c r="B9" i="2"/>
  <c r="B10" i="2"/>
  <c r="B11" i="2"/>
  <c r="B12" i="2"/>
  <c r="B13" i="2"/>
  <c r="B14" i="2"/>
  <c r="B15" i="2"/>
  <c r="B16" i="2"/>
  <c r="B17" i="2"/>
  <c r="B18" i="2"/>
  <c r="B19" i="2"/>
  <c r="B20" i="2"/>
  <c r="B21" i="2"/>
  <c r="B22" i="2"/>
  <c r="B23" i="2"/>
  <c r="B24" i="2"/>
  <c r="B25" i="2"/>
  <c r="B26" i="2"/>
  <c r="G268" i="1"/>
  <c r="F157" i="1"/>
  <c r="C9" i="2"/>
  <c r="D9" i="2" s="1"/>
  <c r="O9" i="2" s="1"/>
  <c r="O19" i="2"/>
  <c r="G266" i="1"/>
  <c r="F545" i="1"/>
  <c r="C25" i="2" s="1"/>
  <c r="D25" i="2" s="1"/>
  <c r="I17" i="2"/>
  <c r="K17" i="2"/>
  <c r="G24" i="2"/>
  <c r="O22" i="2"/>
  <c r="M25" i="2"/>
  <c r="G19" i="2" l="1"/>
  <c r="I19" i="2"/>
  <c r="K19" i="2"/>
  <c r="Q19" i="2"/>
  <c r="M19" i="2"/>
  <c r="I23" i="2"/>
  <c r="O23" i="2"/>
  <c r="Q23" i="2"/>
  <c r="M23" i="2"/>
  <c r="K23" i="2"/>
  <c r="G23" i="2"/>
  <c r="R23" i="2" s="1"/>
  <c r="K22" i="2"/>
  <c r="M22" i="2"/>
  <c r="I22" i="2"/>
  <c r="G22" i="2"/>
  <c r="R22" i="2" s="1"/>
  <c r="Q22" i="2"/>
  <c r="Q25" i="2"/>
  <c r="K25" i="2"/>
  <c r="I25" i="2"/>
  <c r="O25" i="2"/>
  <c r="O24" i="2"/>
  <c r="M24" i="2"/>
  <c r="I24" i="2"/>
  <c r="R24" i="2" s="1"/>
  <c r="K24" i="2"/>
  <c r="Q24" i="2"/>
  <c r="K12" i="2"/>
  <c r="M12" i="2"/>
  <c r="I12" i="2"/>
  <c r="O12" i="2"/>
  <c r="Q12" i="2"/>
  <c r="G12" i="2"/>
  <c r="R12" i="2" s="1"/>
  <c r="F87" i="1"/>
  <c r="C8" i="2" s="1"/>
  <c r="D8" i="2" s="1"/>
  <c r="Q9" i="2"/>
  <c r="G9" i="2"/>
  <c r="K9" i="2"/>
  <c r="G14" i="2"/>
  <c r="I14" i="2"/>
  <c r="K18" i="2"/>
  <c r="O18" i="2"/>
  <c r="I18" i="2"/>
  <c r="Q18" i="2"/>
  <c r="G18" i="2"/>
  <c r="G25" i="2"/>
  <c r="R25" i="2" s="1"/>
  <c r="M17" i="2"/>
  <c r="O17" i="2"/>
  <c r="Q17" i="2"/>
  <c r="G17" i="2"/>
  <c r="R17" i="2" s="1"/>
  <c r="F214" i="1"/>
  <c r="C13" i="2" s="1"/>
  <c r="D13" i="2" s="1"/>
  <c r="C26" i="2"/>
  <c r="D26" i="2" s="1"/>
  <c r="O21" i="2"/>
  <c r="M21" i="2"/>
  <c r="Q21" i="2"/>
  <c r="G21" i="2"/>
  <c r="K21" i="2"/>
  <c r="M20" i="2"/>
  <c r="O20" i="2"/>
  <c r="Q20" i="2"/>
  <c r="G20" i="2"/>
  <c r="R20" i="2" s="1"/>
  <c r="K20" i="2"/>
  <c r="I20" i="2"/>
  <c r="I16" i="2"/>
  <c r="G16" i="2"/>
  <c r="K16" i="2"/>
  <c r="M16" i="2"/>
  <c r="Q16" i="2"/>
  <c r="O16" i="2"/>
  <c r="M15" i="2"/>
  <c r="K15" i="2"/>
  <c r="Q15" i="2"/>
  <c r="G15" i="2"/>
  <c r="O15" i="2"/>
  <c r="I15" i="2"/>
  <c r="M14" i="2"/>
  <c r="K14" i="2"/>
  <c r="R14" i="2" s="1"/>
  <c r="Q14" i="2"/>
  <c r="O14" i="2"/>
  <c r="K13" i="2"/>
  <c r="Q13" i="2"/>
  <c r="O13" i="2"/>
  <c r="G13" i="2"/>
  <c r="I13" i="2"/>
  <c r="M13" i="2"/>
  <c r="O11" i="2"/>
  <c r="M11" i="2"/>
  <c r="K11" i="2"/>
  <c r="I11" i="2"/>
  <c r="G11" i="2"/>
  <c r="Q11" i="2"/>
  <c r="O10" i="2"/>
  <c r="G10" i="2"/>
  <c r="I10" i="2"/>
  <c r="Q10" i="2"/>
  <c r="K10" i="2"/>
  <c r="M10" i="2"/>
  <c r="I9" i="2"/>
  <c r="M9" i="2"/>
  <c r="K8" i="2"/>
  <c r="M8" i="2"/>
  <c r="Q8" i="2"/>
  <c r="O8" i="2"/>
  <c r="I8" i="2"/>
  <c r="G8" i="2"/>
  <c r="C7" i="2"/>
  <c r="R21" i="2" l="1"/>
  <c r="I26" i="2"/>
  <c r="Q26" i="2"/>
  <c r="O26" i="2"/>
  <c r="M26" i="2"/>
  <c r="G26" i="2"/>
  <c r="K26" i="2"/>
  <c r="R18" i="2"/>
  <c r="R19" i="2"/>
  <c r="R9" i="2"/>
  <c r="R11" i="2"/>
  <c r="F552" i="1"/>
  <c r="F553" i="1" s="1"/>
  <c r="F554" i="1" s="1"/>
  <c r="F4" i="1" s="1"/>
  <c r="R16" i="2"/>
  <c r="R15" i="2"/>
  <c r="R13" i="2"/>
  <c r="R10" i="2"/>
  <c r="R8" i="2"/>
  <c r="D7" i="2"/>
  <c r="C28" i="2"/>
  <c r="R26" i="2" l="1"/>
  <c r="G7" i="2"/>
  <c r="Q7" i="2"/>
  <c r="Q27" i="2" s="1"/>
  <c r="M7" i="2"/>
  <c r="M27" i="2" s="1"/>
  <c r="I7" i="2"/>
  <c r="I27" i="2" s="1"/>
  <c r="D28" i="2"/>
  <c r="E7" i="2" s="1"/>
  <c r="K7" i="2"/>
  <c r="K27" i="2" s="1"/>
  <c r="O7" i="2"/>
  <c r="O27" i="2" s="1"/>
  <c r="H27" i="2" l="1"/>
  <c r="N27" i="2"/>
  <c r="L27" i="2"/>
  <c r="J27" i="2"/>
  <c r="P27" i="2"/>
  <c r="E17" i="2"/>
  <c r="E19" i="2"/>
  <c r="E26" i="2"/>
  <c r="E18" i="2"/>
  <c r="E16" i="2"/>
  <c r="E21" i="2"/>
  <c r="E14" i="2"/>
  <c r="E22" i="2"/>
  <c r="E12" i="2"/>
  <c r="E8" i="2"/>
  <c r="E15" i="2"/>
  <c r="E11" i="2"/>
  <c r="E23" i="2"/>
  <c r="E24" i="2"/>
  <c r="E20" i="2"/>
  <c r="E25" i="2"/>
  <c r="E10" i="2"/>
  <c r="E9" i="2"/>
  <c r="E13" i="2"/>
  <c r="G27" i="2"/>
  <c r="R7" i="2"/>
  <c r="R27" i="2" s="1"/>
  <c r="R28" i="2" s="1"/>
  <c r="E28" i="2" l="1"/>
  <c r="F27" i="2"/>
  <c r="G28" i="2"/>
  <c r="I28" i="2" l="1"/>
  <c r="F28" i="2"/>
  <c r="H28" i="2" l="1"/>
  <c r="K28" i="2"/>
  <c r="J28" i="2" l="1"/>
  <c r="M28" i="2"/>
  <c r="O28" i="2" l="1"/>
  <c r="L28" i="2"/>
  <c r="N28" i="2" l="1"/>
  <c r="Q28" i="2"/>
  <c r="P28" i="2" s="1"/>
</calcChain>
</file>

<file path=xl/sharedStrings.xml><?xml version="1.0" encoding="utf-8"?>
<sst xmlns="http://schemas.openxmlformats.org/spreadsheetml/2006/main" count="923" uniqueCount="694">
  <si>
    <t xml:space="preserve">        SECRETARIA DE ESTADO DE EDUCAÇÃO - DIRETORIA DE INFRAESTRUTURA ESCOLAR E GESTÃO DA REDE FÍSICA - PLANILHA DE SERVIÇOS - CONVÊNIO</t>
  </si>
  <si>
    <t>COD ESCOLA:</t>
  </si>
  <si>
    <t>S.R.E.:</t>
  </si>
  <si>
    <t>ISS</t>
  </si>
  <si>
    <t>SERVIÇOS:</t>
  </si>
  <si>
    <t xml:space="preserve">REFORMA / AMPLIAÇÃO / CONSTRUÇÃO </t>
  </si>
  <si>
    <t>ITEM</t>
  </si>
  <si>
    <t>DESCRIÇÃO</t>
  </si>
  <si>
    <t>UN</t>
  </si>
  <si>
    <t>ANALISADO</t>
  </si>
  <si>
    <t>LOCAL DE INTERVENÇÃO</t>
  </si>
  <si>
    <t>QUANT.</t>
  </si>
  <si>
    <t>P. UNIT.</t>
  </si>
  <si>
    <t>P. TOTAL</t>
  </si>
  <si>
    <t>MEMÓRIA DE CALCULO</t>
  </si>
  <si>
    <t>010000</t>
  </si>
  <si>
    <t>INSTALAÇÃO DOS SERVIÇOS DE ENGENHARIA</t>
  </si>
  <si>
    <t>010001</t>
  </si>
  <si>
    <t>Locação dos serviços de engenharia: execução de gabarito</t>
  </si>
  <si>
    <t>M²</t>
  </si>
  <si>
    <t>Será medido pela área de obra locada, aferida entre os eixos de fundação e acrescentando-se 0,50 m, a partir do eixo, para o lado externo (m²).
O item remunera o fornecimento de pontaletes em Pinus ou Cedrinho de 3" x 3"; tábuas em Pinus de 1" x 12"; arame galvanizado; inclusive materiais acessórios e a mão-de-obra necessária para os serviços de locação completa em obras de edificação compreendendo: locação de estacas, eixos principais, paredes, etc.</t>
  </si>
  <si>
    <t>010002</t>
  </si>
  <si>
    <t>Locação para muros, cercas e alambrados</t>
  </si>
  <si>
    <t>M</t>
  </si>
  <si>
    <t>Será medido por comprimento de muros, cercas ou alambrados locados (m).
O item remunera o fornecimento de veículo para locomoção, materiais, mão-de-obra qualificada e equipamentos necessários para execução de serviços de locação de muros, cercas ou alambrados.</t>
  </si>
  <si>
    <t>010003</t>
  </si>
  <si>
    <t>Fornecimento e colocação de placa dos serviços de engenharia em chapa galvanizada (3,00 X 1,50m)   -  Governo do Estado  -  (Ampliação e / ou Reforma acima de R$ 30.000,00)</t>
  </si>
  <si>
    <t>Será medido por unidade de placa instalada (UN).
O item remunera as placas de obras que deverão ser confeccionadas em chapa galvanizada 0,26. As chapas serão afixadas com rebites 540 e parafusos 3/8, em uma estrutura metálica com viga U 2” enrijecida e Metalon 20x20. O suporte para a instalação deverá ser em Eucalipto Autoclavado. As placas serão pintadas na frente e no verso com fundo anticorrosivo e tinta automotiva. FORMATO: 3,00 x 1,50m. O tamanho da placa é definido em função do local da sua instalação e/ou do valor dos serviços acima de R$ 30.000,00, obedecendo à proporção de 6,00 x 3,00m e o manual de identidade visual do Governo de Minas.</t>
  </si>
  <si>
    <t>010004</t>
  </si>
  <si>
    <t>Limpeza do terreno, raspagem, capina e queima manual</t>
  </si>
  <si>
    <r>
      <t>M</t>
    </r>
    <r>
      <rPr>
        <vertAlign val="superscript"/>
        <sz val="14"/>
        <rFont val="Calibri"/>
        <family val="2"/>
      </rPr>
      <t>2</t>
    </r>
  </si>
  <si>
    <t>Será medido pela área real do terreno, onde ocorrer a limpeza manual de vegetação (m²).
O item remunera o fornecimento de caminhão basculante, a mão-de-obra necessária e ferramentas auxiliares para a execução dos serviços executados manualmente com auxílio de ferramental apropriado para a roçada, derrubada de árvores e arbustos, destocamento, fragmentação de galhos e troncos, empilhamento e transporte, abrangendo: a remoção de vegetação, árvores e arbustos com diâmetro do tronco até 5 cm, medidos na altura de 1,00 m do solo, capim. etc.; arrancamento e remoção de tocos, raízes e troncos; raspagem manual da camada de solo vegetal na espessura mínima de 15 cm; carga manual; e o transporte, interno na obra, num raio de 500m.</t>
  </si>
  <si>
    <t>010005</t>
  </si>
  <si>
    <t>Desmatamento, raspagem e limpeza mecanizada de terreno com árvores com diâmetro do tronco até 30cm com raspagem de no mínimo 15cm.</t>
  </si>
  <si>
    <t>Será medido pela área real de terreno, onde ocorrer a limpeza mecanizada de vegetação (m²).
O item remunera o fornecimento de caminhão basculante e trator, equipamentos, a mão-de-obra necessária e ferramentas auxiliares para a execução dos serviços executados mecanicamente e manualmente com auxílio de ferramental apropriado para a roçada, derrubada de árvores e arbustos, destocamento, fragmentação de galhos, troncos e raízes, empilhamento e transporte, abrangendo: a remoção de vegetação, árvores e arbustos, com diâmetro de até 30 cm, medidos na altura de 1,00 m do solo, capim, etc.; arrancamento e remoção de tocos, raízes e troncos; raspagem mecanizada da camada de solo vegetal na espessura mínima de 15 cm; carga mecanizada; e o transporte, interno na obra, num raio de 500m.</t>
  </si>
  <si>
    <t>010006</t>
  </si>
  <si>
    <t>Barracão em madeira, piso cimentado e cobertura em telhas de fibrocimento ondulada</t>
  </si>
  <si>
    <t>Será medido pela área de projeção da cobertura de construção provisória executada, com croqui analisado e aprovado previamente pela fiscalização. (M²)
O item remunera o fornecimento de materiais e mão-de-obra necessários para a execução de construção provisória em madeira destinada a escritório e/ou depósito de obra, constituída por: piso interno e calçada externa em concreto usinado, Fck 20 MPa; paredes, portas e janelas em chapa compensada plastificada de no mínimo 6 mm de espessura, e / ou compensado resinado com seladora impermeabilizante e aplicação de textura na pintura; janelas com vidro fantasia de 3 ou 4mm; porta com dobradiças de latão cromado e fechadura de embutir cromada e com miolo tipo Georges; estrutura, apoio para cobertura e contraventamentos em pontaletes e tábuas de Pinus ou Cedrinho e engradamento da cobertura de eucalípto imunizado, cobertura com telha em fibrocimento, perfil ondulado de no mínimo 5 mm de espessura; instalação elétrica e pintura acrílica, materiais acessórios para execução total da construção provisória, conforme norma regulamentadora. Devem obedecer a NR 18 (Áreas de vivência).  Remunera também a manutenção durante todo o periodo da obra e a demobilização completa deste barracão.</t>
  </si>
  <si>
    <t>010007</t>
  </si>
  <si>
    <t>Barracão  em madeira, piso cimentado e cobertura em telhas de fibrocimento ondulada para instalação sanitária.</t>
  </si>
  <si>
    <t>Será medido pela área de projeção da cobertura de construção provisória executada, com croqui analisado e aprovado previamente pela fiscalização. (M²).
O item remunera o fornecimento de croqui, materiais e mão-de-obra necessários para a execução de sanitário/vestiário provisório constituído por; Piso interno e calçada externa em concreto usinado, Fck 20 MPa; Paredes duplas em maderite plastificado ou resinado de 6mm com pontaletes e sarrafos para sustentação entre elas; portas em chapa compensada de mesmo material das paredes, com dobradiça em latão cromado e fechadura cromada para uso interno com miolo tipo Gorges; 4 Janelas em caixilho fixo de madeira, com vidro fantasia de 4 mm; Estrutura apoio para cobertura e contraventamentos em pontaletes e tábuas de Pinus ou Cedrinho e engradamento da cobertura de eucalípto imunizado, cobertura com telha em fibrocimento, perfil ondulado de no mínimo 5 mm de espessura; Instalação hidráulica incluindo mictório, bacia sifonada com caixa de descarga plástica de sobrepor, chuveiro elétrico simples de PVC, lavatório em polipropileno, inclusive torneira e conexões;  Reservatórios de fibra de vidro e torneira bóia em cobre de 1’; Instalação elétrica; Pintura acrílica; Materiais acessórios para execução total da construção do sanitário/vestiário provisório, conforme norma regulamentadora.
Remunera também manutenção do sanitário/vestiário durante a obra. Devem obedecer a NR 18 (Áreas de vivência). Remuner também a demobilização completa deste barracão. A configuração de 10,89m², 1 vaso, 1 lavatório, 1 mictório e 2 chuveiros é a configuração mínima para até 20 funcionários.</t>
  </si>
  <si>
    <t>010008</t>
  </si>
  <si>
    <t>Tapume em chapa compensado de 6mm e pontaletes h= 2,20m com portão.</t>
  </si>
  <si>
    <t>Será medido por área, aferida na projeção vertical de tapume executado, previamente aprovado pela fiscalização (M²).
O item remunera o fornecimento de chapa compensada resinada de 6mm, pontalete de Pinus  ou Cedrinho, de 3" x 3", materiais acessórios e a mão-de-obra necessária para a execução do tapume com portão completo com dobradiças, ferragens e cadeado. Remunera também a desmontagem completa do tapume de fechamento e remoção do material utilizado.</t>
  </si>
  <si>
    <t>010009</t>
  </si>
  <si>
    <t>Ligação provisória de luz e força - instalação mínima</t>
  </si>
  <si>
    <t xml:space="preserve">Será medido pela unidade do ponto de entrada instalado, aprovado pela concessionária de energia e energizado (UN).
O item remunera o fornecimento de materiais, equipamentos, mão de obra e a utilização de ferramentas necessárias para construção de padrão de entrada provisório devidamente aprovado pela concessionária de energia para atender as necessidades iniciais e no decorrer da obra. Remunera também o desligamento e remoção deste quando da instalação definitiva.
</t>
  </si>
  <si>
    <t>010010</t>
  </si>
  <si>
    <t>Ligação provisória de água e esgoto a rede pública para obra - instalação mínima</t>
  </si>
  <si>
    <t>Será medido pela unidade do ponto de entrada instalado, aprovado pela concessionária de água e funcionando (UN).
O item remunera o fornecimento de materiais, equipamentos, mão de obra e a utilização de ferramentas necessárias para construção de ligação provisória devidamente aprovada pela concessionária de água e esgoto para atender as necessidades iniciais e no decorrer da obra. Remunera também o desligamento e remoção deste quando da instalação definitiva.</t>
  </si>
  <si>
    <t>010100</t>
  </si>
  <si>
    <t>Padrão CEMIG aéreo TRIFÁSICO:</t>
  </si>
  <si>
    <t xml:space="preserve">Será medido pela unidade do padrão de entrada instalado, aprovado pela concessionária de energia e funcionando (UN)
O item remunera o fornecimento de materiais, equipamentos, mão de obra e a utilização de ferramentas necessárias para construção de padrão de entrada de energia definitivo devidamente aprovado pela concessionária de energia para atender a demanda do prédio escolar.
</t>
  </si>
  <si>
    <t>010102</t>
  </si>
  <si>
    <t xml:space="preserve">Padrão CEMIG aéreo tipo B1 demanda de até 10 KVA, bifásico </t>
  </si>
  <si>
    <t>010103</t>
  </si>
  <si>
    <t>Padrão CEMIG aéreo tipo C1, demanda até 15 KVA, trifásico (serve como base, aproximadamente uma escola Tipo Escola Rural - escolas pequenas até 4 salas de aula)</t>
  </si>
  <si>
    <t>010104</t>
  </si>
  <si>
    <t>Padrão CEMIG aéreo tipo C4, demanda de 27,1 até 38 KVA, trifásico (serve como base, aproximadamente escolas entre 5 e 9 salas de aula)</t>
  </si>
  <si>
    <t>010105</t>
  </si>
  <si>
    <t>Padrão CEMIG aéreo tipo C8, demanda de 66,1 até 75 KVA, trifásico (serve como base, aproximadamente escolas a partir de 10 salas)</t>
  </si>
  <si>
    <t>020000</t>
  </si>
  <si>
    <t>DEMOLIÇÕES E REMOÇÕES</t>
  </si>
  <si>
    <t>020001</t>
  </si>
  <si>
    <t>Remoção de padrão de energia qualquer</t>
  </si>
  <si>
    <t>Será medido por unidade retirada (un).
O item remunera o fornecimento da mão-de-obra necessária para a remoção do padrão completo de energia, inclusive sistema de fixação; remunera também a remoção completa de quadro de distribuição, chamada ou caixa de passagem, inclusive os componentes internos; remunera também a seleção e a guarda das peças reaproveitáveis.</t>
  </si>
  <si>
    <t>020003</t>
  </si>
  <si>
    <t>Demolição de alvenaria de elevação em tijolo comum ou elemento vazado, incluindo o revestimento.</t>
  </si>
  <si>
    <r>
      <t>M</t>
    </r>
    <r>
      <rPr>
        <vertAlign val="superscript"/>
        <sz val="14"/>
        <rFont val="Calibri"/>
        <family val="2"/>
      </rPr>
      <t>3</t>
    </r>
  </si>
  <si>
    <t>Será medido pelo volume real demolido, aferido antes da demolição (m³). 
O item remunera o fornecimento da mão-de-obra necessária e ferramentas adequadas para a execução dos serviços: desmonte, demolição, fragmentação de elementos em alvenaria de elevação em tijolo comum ou elemento vazado,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</si>
  <si>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020006</t>
  </si>
  <si>
    <t>Demolição mecanica de concreto armado</t>
  </si>
  <si>
    <t>Será medido pelo volume real demolido, conforme levantamento aferido antes da demolição (m³).
O item remunera o fornecimento de equipamentos e mão-de-obra necessários para a execução dos serviços: desmonte, demolição e fragmentação de elementos em concreto armado com rompedor pneumático ( martelete ); a carga, o transporte o descarregamento;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</si>
  <si>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020007</t>
  </si>
  <si>
    <t>Demolição de cobertura  de telha cerâmica sem reaproveitamento.</t>
  </si>
  <si>
    <t>Será medido pela área de cobertura em projeção horizontal (m²), com os acréscimos:
a) 5% para cobertura de 18% a 27% de inclinação;
b) 8% para cobertura de 28% a 38% de inclinação;
c) 12% para cobertura de 39% a 50% de inclinação.
O item remunera o fornecimento da mão-de-obra necessária para a retirada completa das telhas de cerâmica,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</si>
  <si>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020008</t>
  </si>
  <si>
    <t>Demolição de cobertura  de telha cerâmica com reaproveitamento</t>
  </si>
  <si>
    <t>020011</t>
  </si>
  <si>
    <t>Demolição de cobertura de telha metálica ou de PVC, com ou sem reaproveitamento, transporte e empilhamento.</t>
  </si>
  <si>
    <t>Será medido pela área de cobertura em projeção horizontal (m²):
O item remunera o fornecimento da mão-de-obra necessária para a retirada completa das telhas metálicas ou de PVC,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</si>
  <si>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020013</t>
  </si>
  <si>
    <t>Demolição de  estrutura de madeira para telhado de telha cerâmica com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</si>
  <si>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</si>
  <si>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020014</t>
  </si>
  <si>
    <t>Demolição de  estrutura de madeira para telhado de telha cerâmica sem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</si>
  <si>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</si>
  <si>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020020</t>
  </si>
  <si>
    <t>Remoção de alambrado</t>
  </si>
  <si>
    <t xml:space="preserve">Será medido pela área real do alambrado, inclusive pontos de fixação a ser removido, medido no projeto, ou aferido antes da remoção (m²).
O item remunera o fornecimento da mão-de-obra necessária e ferramentas adequadas para a execução dos serviços: remoção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</si>
  <si>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020022</t>
  </si>
  <si>
    <t>Demolição de piso cimentado inclusive a base sobre lastro de concreto.</t>
  </si>
  <si>
    <t>Será medido por área real de piso cimentado, inclusive a base, demolido, medida no projeto ou aferida antes da demolição (m²).
O item remunera o fornecimento da mão-de-obra necessária e ferramentas adequadas para a execução dos serviços: demolição, fragmentação de pisos cimentados,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</si>
  <si>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020024</t>
  </si>
  <si>
    <t>Demolição de piso em granilite / marmorite inclusive a base sobre lastro de concreto.</t>
  </si>
  <si>
    <t>Será medido por área real de revestimento em granilite / marmorite, inclusive a base, demolido, medida no projeto ou aferida antes da demolição (m²).
O item remunera o fornecimento da mão-de-obra necessária e ferramentas adequadas para a execução dos serviços: demolição, fragmentação de revestimentos em granilite / marmorite,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</si>
  <si>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020027</t>
  </si>
  <si>
    <t>Remoção de portas, janelas e grades metálicas, inclusive caixilhos</t>
  </si>
  <si>
    <t>Será medido pela área da esquadria retirada (m²).
O item remunera o fornecimento da mão-de-obra necessária para a retirada completa de esquadrias metálicas e acessórios, em geral;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</si>
  <si>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020032</t>
  </si>
  <si>
    <t>Remoção de marcos chumbados de madeira, alisares e acessórios</t>
  </si>
  <si>
    <t>Será medido pelo unidade de peças retiradas (un).
O item remunera o fornecimento de mão-de-obra necessária para a retirada de batentes com guarnição e peças lineares em madeira, chumbados; remunera também a seleção e a guarda  das peças reaproveitáveis,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</si>
  <si>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030000</t>
  </si>
  <si>
    <t>TRABALHOS EM TERRA</t>
  </si>
  <si>
    <t>030001</t>
  </si>
  <si>
    <t>Aterro Compactado manual, com soquete</t>
  </si>
  <si>
    <t>Será medido pelo volume de aterro compactado (m³).
O item remunera o fornecimento de equipamentos e mão-de-obra necessários para execução dos serviços de aterro interno, com material existente ou importado, incluindo o apiloamento em camadas, de 20 cm, com maço de 30 kg e a disposição das sobras.</t>
  </si>
  <si>
    <t>030002</t>
  </si>
  <si>
    <t>Escavação  manual de vala em solo de 1ª e 2ª categoria, profundidade em até 2,00m</t>
  </si>
  <si>
    <t>Será medido pelo volume escavado, considerando-se um acréscimo para cada lado, no plano horizontal, em relação às dimensões de cada peça, de 20 cm (m³).
O item remunera o fornecimento da mão-de-obra necessária para a escavação manual em solo de 1ª e 2ª categorias em valas ou cavas até 2,00 m de profundidade.</t>
  </si>
  <si>
    <t>030004</t>
  </si>
  <si>
    <t>Regularização de fundo de vala com apiloamento com maço de 30kg</t>
  </si>
  <si>
    <t>Será medido pela área de fundo da vala (m²).
O item remunera o fornecimento de equipamentos e mão-de-obra necessários para execução dos serviços de regularização do fundo de vala com maço de 30 kg.</t>
  </si>
  <si>
    <t>030007</t>
  </si>
  <si>
    <t xml:space="preserve">Escavação manual de tubulão à céu aberto </t>
  </si>
  <si>
    <t>Será medido pelo volume escavado até a cota prevista (m³)
O item remunera o fornecimento de mão de obra, ferramentas e equipamentos necessários para a execução dos serviços de escavação do tubulão a céu aberto.
Remunera também a locação do tubulão, o alargamento da base, esgotamento caso seja encontrado quantidade de água que impeça a continuidade da escavação</t>
  </si>
  <si>
    <t>030009</t>
  </si>
  <si>
    <t>Escavação mecanizada em campo aberto, profundidade até 2,00m, solo de 1ª categoria</t>
  </si>
  <si>
    <t>Será medido pelo volume de corte, considerado na caixa (m³).
O item remunera o fornecimento de equipamentos, materiais acessórios e mão-de-obra necessária para a execução de corte, em campo aberto, para solos de primeira categoria, englobando os serviços: escavação e carga mecanizadas; transporte interno a obra, locação dos platôs e taludes; nivelamento, acertos e acabamentos manuais. Não remunera a limpeza e raspagem do terreno, incluindo a retirada de raízes e troncos.</t>
  </si>
  <si>
    <t>040000</t>
  </si>
  <si>
    <t>SONDAGEM, FUNDAÇÕES, MUROS E CONTENÇÕES</t>
  </si>
  <si>
    <t>040001</t>
  </si>
  <si>
    <t>KG</t>
  </si>
  <si>
    <t>040002</t>
  </si>
  <si>
    <t xml:space="preserve">Fôrma de madeira para fundação, com tábuas e sarrafos, 3 aproveitamentos e desforma </t>
  </si>
  <si>
    <t>Será medido pelo desenvolvimento das áreas em contato com o concreto, não se descontando áreas de interseção até 0,20 m² (m²).
O item remunera o fornecimento dos materiais e a mão-de-obra para execução e instalação da forma, incluindo escoras, gravatas, desmoldante e desforma.</t>
  </si>
  <si>
    <t>040003</t>
  </si>
  <si>
    <t>M³</t>
  </si>
  <si>
    <t>040005</t>
  </si>
  <si>
    <t>Lastro de concreto (contra-piso) não estrutural impermeabilizado, E=6 cm</t>
  </si>
  <si>
    <t>Será medido pela área onde será executado, na espessura mínima de 6cm (m²).
O item remunera o fornecimento de cimento, areia, pedra britada nº 1, 2, e a mão-de-obra necessária para o apiloamento do terreno e execução do lastro.</t>
  </si>
  <si>
    <t>040006</t>
  </si>
  <si>
    <t>Execução de estaca broca c/ trado manual de 25 cm de diâmetro completa.</t>
  </si>
  <si>
    <t>Será medido pelo comprimento, considerando-se a distância entre o respaldo inferior do bloco e a extremidade inferior de apoio da broca (m).
O item remunera o fornecimento dos materiais e a mão-de-obra para a perfuração, armação, preparo e lançamento do concreto com fck mínimo 20 Mpa, para a execução de brocas com diâmetro de 25 cm. Remunera também ferragem de espera.</t>
  </si>
  <si>
    <t>040007</t>
  </si>
  <si>
    <t>Concreto magro de cimento Portland Fck &gt;= 10,0 Mpa (execução, incluindo o fornecimento e transporte dos agregados)</t>
  </si>
  <si>
    <t>Será medido pelo volume calculado no local de aplicação (m³).
O item remunera o fornecimento de betoneira, pedra britada número 1, cimento, areia e a mão-de-obra necessária para o preparo do concreto, com resistência mínima à compressão de 10,0 MPa. Remunera também o transporte, lançamento e adensamento.</t>
  </si>
  <si>
    <t>040100</t>
  </si>
  <si>
    <t>Muros.</t>
  </si>
  <si>
    <t>040102</t>
  </si>
  <si>
    <t>Muro divisório com bloco de concreto revestido 14x19x39cm, e=15cm, altura h=2,20m, assentado  com argamassa mista de cimento, cal hidratada e areia sem peneirar traço 1:0,5:8, inclusive sapata de concreto armado, Fck = 20 Mpa, incluindo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</si>
  <si>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revestida, confeccionada em bloco vazado de concreto simples,  assentada com argamassa de cimento, cal hidratada e areia, chapiscado e rebocado em ambos os lados, dimensões padronizadas de 14 x 19 x 39 cm, e resistência mínima à compressão de acordo com a NBR 6136. Remunera também a construção de pilares armados a cada 2,50m com fck mínimo de 20MPA com dimensões de 14 x 20 cm e o fornecimento e colocação de chapéu de muro.</t>
  </si>
  <si>
    <t>040103</t>
  </si>
  <si>
    <t>Chapeu de muro ou cimalha em concreto com pingadeira para muros em alvenara em bloco de concreto ou tijolo cerâmico</t>
  </si>
  <si>
    <t>Será medido por metro linear de chapeu de muro ou cimalha em concreto executada (m).
O item remunera o fornecimento dos materiais, equipamentos necessários e a mão-de-obra
necessária para execução do chapeu de muro ou cimalha em concreto com pingadeira.</t>
  </si>
  <si>
    <t>040200</t>
  </si>
  <si>
    <t>Impermeabilizações de fundações e drenos</t>
  </si>
  <si>
    <t>040201</t>
  </si>
  <si>
    <t>Impermeabilizações de sapatas em concreto ou alvenaria de embasamento com aplicação de tinta betuminosa</t>
  </si>
  <si>
    <t>Será medido por área de superfície com aplicação de imprimação, nas dimensões da sapata ou alvenaria de embasamento (baldrame) (m²).
O item remunera o fornecimento de materiais e mão-de-obra necessários para a execução de pintura com tinta betuminosa em duas demãos em todo baldrame (laterais e parte superior). Remunera também a limpeza necessária para aplicação da tinta.</t>
  </si>
  <si>
    <t>040206</t>
  </si>
  <si>
    <t>Manta Geotêxtil usada como filtro envolvendo o material drenante</t>
  </si>
  <si>
    <t>Será medido pela área de manta utilizada (m²).
O item remunera o fornecimento de manta geotêxtil, tipo Bidim da Rhodia-Ster, ou Hate da Huesker, ou equivalente e a mão-de-obra necessária para a colocação da manta como filtro envolvendo material drenante.</t>
  </si>
  <si>
    <t>040300</t>
  </si>
  <si>
    <t>Sondagem a percurssão</t>
  </si>
  <si>
    <t>040301</t>
  </si>
  <si>
    <t>Mobilização e desmobilização por equipamentos de sondagem a percussão d= 2 1/2"</t>
  </si>
  <si>
    <t>Será medido por unidade de transporte e instalação de equipamento de sondagem (un).
O item remunera o fornecimento e instalação de equipamentos necessários para execução de sondagem, a mobilização e desmobilização dos mesmos, independente da distância entre a empresa fornecedora e o local da sondagem.</t>
  </si>
  <si>
    <t>040302</t>
  </si>
  <si>
    <t>Sondagem a percurssão d=2 1/2" (profundidade mínima para medição 30m)</t>
  </si>
  <si>
    <t>Será medido pelo comprimento total dos furos de sondagem executados, sendo a quantidade mínima para medição 30 metros (m).
O item remunera o fornecimento da mão-de-obra qualificada necessária para a execução de sondagem a percussão, remunera também as peças gráficas e relatórios pertinentes.</t>
  </si>
  <si>
    <t>050000</t>
  </si>
  <si>
    <t>SUPERESTRUTURA</t>
  </si>
  <si>
    <t>050001</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</si>
  <si>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t>
  </si>
  <si>
    <t>050002</t>
  </si>
  <si>
    <t>Fornecimento, transporte, execução de Fôrma de chapa compensada plastificada, e=12mm, 3 aproveitamentos, inclusive desforma para vigas, pilares e lajes maciças.</t>
  </si>
  <si>
    <t>Será medido pelo desenvolvimento das áreas em contato do concreto, não se descontando áreas de interseção até 0,20 m² (m²).
O item remunera o fornecimento de materiais e mão-de-obra para execução e instalação de formas em chapas compensadas plastificadas de 12 mm de espessura para concreto aparente; incluindo cimbramento até 3,00 m de altura; gravatas; sarrafos de enrijecimento em Pinus  ou Cedrinho, desmoldante, desforma e descimbramento.</t>
  </si>
  <si>
    <t>050005</t>
  </si>
  <si>
    <t>Concreto estrutural virado no local, consistência para vibração, brita 1 e 2, FCK 25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</si>
  <si>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25,0 MPa. Remunera também o transporte, lançamento e adensamento.</t>
  </si>
  <si>
    <t>050008</t>
  </si>
  <si>
    <t>Laje pré-fabricada treliçada para piso, intereixo 50 cm e=25cm (capeamento 5 cm e elemento cerâmico 20 cm) sobrecarga mínima 300 Kgf / m²</t>
  </si>
  <si>
    <t>Será medido pela área delimitada pelos eixos das paredes e/ou vigas (m²).
O item remunera o fornecimento de vigota pré-fabricada treliçada;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treliçadas e das lajotas cerâmicas; resultando laje para piso; a execução e instalação da armadura de distribuição posicionada na capa, para o controle da fissuração; o escoramento até 3,00 m de altura e a retirada do mesmo.</t>
  </si>
  <si>
    <t>050010</t>
  </si>
  <si>
    <t>Cimbramento (escoramento) de madeira</t>
  </si>
  <si>
    <t>050011</t>
  </si>
  <si>
    <t>Decimbramento (retirada do escoramento) de madeira</t>
  </si>
  <si>
    <t>Será medido pela área do pano escorado e a ser desmontado de vigas ou laje com altura das escoras entre 2,20 a 3,00m (m²).  
O item remunera o fornecimento da mão-de-obra necessária para a execução de decimbramento de madeira; remunera também a seleção e guarda das peças reaproveitáveis.</t>
  </si>
  <si>
    <t>050012</t>
  </si>
  <si>
    <t>Vergas ou contravergas retas em concreto armado Fck 20 Mpa</t>
  </si>
  <si>
    <t>Será medido pelo volume real calculado no projeto de formas dos diversos elementos estruturais (m³).
O item remunera o fornecimento de cimento, areia e pedra britada nº 2 para o concreto; aço CA-25 e arame cozido para armação; tábua de Pinus ou Cedrinho de 1" x 12" e acessórios para as formas e a mão-de-obra necessária para a execução das vergas ou contravergas.</t>
  </si>
  <si>
    <t>060000</t>
  </si>
  <si>
    <t>ALVENARIA</t>
  </si>
  <si>
    <t>060100</t>
  </si>
  <si>
    <t>Execução de:</t>
  </si>
  <si>
    <t>060102</t>
  </si>
  <si>
    <t>Alvenaria de vedação com tijolo cerâmico furado 14x19x39cm, espessura da parede 14cm,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</si>
  <si>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140 x 190 x 390 mm, e resistência mínima à compressão de acordo com a NBR 15270-1.</t>
  </si>
  <si>
    <t>060109</t>
  </si>
  <si>
    <t>Alvenaria estrutural com bloco de concreto 19x19x39cm cheios e armado.</t>
  </si>
  <si>
    <t>Será medido por área de superfície executada, descontando-se todos os vãos (m²).
O item remunera o fornecimento de materiais e mão-de-obra necessários para a execução de alvenaria estrutural, confeccionada em bloco vazado de concreto estrutural, assentado com argamassa de cimento, cal hidratada e areia; dimensões padronizadas de 19 x 19 x 39 cm com os furos com concreto fck de 25MPA feito em obra e complementado com armação de aço CA 50, e resistência mínima à compressão de acordo com a NBR 6136.</t>
  </si>
  <si>
    <t>070000</t>
  </si>
  <si>
    <t>COBERTURA E FORRO</t>
  </si>
  <si>
    <t>070100</t>
  </si>
  <si>
    <t xml:space="preserve">Fornecimento, transporte e colocação de telhas, tipo: </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</si>
  <si>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t>
    </r>
  </si>
  <si>
    <t>070105</t>
  </si>
  <si>
    <t xml:space="preserve">Cerâmica Colonial, inclinação 35% (m²= área de projeção do telhado x 1,08) </t>
  </si>
  <si>
    <t>070200</t>
  </si>
  <si>
    <t>Fornecimento, transporte e colocação de cumeeira e espigão:</t>
  </si>
  <si>
    <t>070201</t>
  </si>
  <si>
    <t>Para telha cerâmica referência 3 unidades / m</t>
  </si>
  <si>
    <t>Será medido pelo comprimento executado (m).
O item remunera o fornecimento das peças de cumeeiras e ou espigão, materiais acessórios e a mão-de-obra necessária para o assentamento e emboçamento das peças.</t>
  </si>
  <si>
    <t>070400</t>
  </si>
  <si>
    <t>Instalação de Calhas e rufos:</t>
  </si>
  <si>
    <t>Será medido por comprimento instalado (m).
Os itens remuneram o fornecimento e instalação de calhas ou rufos em chapa galvanizada nº 24, com desenvolvimento descrito no item, inclusive materiais acessórios para emendas, junção em outras peças, vedação e fixação.</t>
  </si>
  <si>
    <t>070402</t>
  </si>
  <si>
    <t>Calha de chapa galvanizada, nº 24 desenvolvimento 50 cm</t>
  </si>
  <si>
    <t>070403</t>
  </si>
  <si>
    <t>Calha de chapa galvanizada, nº 24 desenvolvimento 60 cm</t>
  </si>
  <si>
    <t>070406</t>
  </si>
  <si>
    <t>Rufo de chapa de aço galvanizado nº 24, desenvolvimento 50cm</t>
  </si>
  <si>
    <t>070500</t>
  </si>
  <si>
    <t>Será medido por comprimento instalado (m).
O item remunera o fornecimento de materiais e mão de obra para instalação de tubo na cor branca (condutores) verticais e executadas com PVC reforçado com  as juntas com bolsa e anel de borracha, inclusive materiais acessórios para emendas, suportes, junção em outras peças, vedação e fixação.</t>
  </si>
  <si>
    <t>070501</t>
  </si>
  <si>
    <t>Condutor de água (tubo de PVC branco, com conexões, ponta bolsa e virola, diâmetro da seção 75mm)</t>
  </si>
  <si>
    <t>070502</t>
  </si>
  <si>
    <t>Condutor de água (tubo de PVC branco, com conexões, ponta bolsa e virola, diâmetro da seção 100mm)</t>
  </si>
  <si>
    <t>070604</t>
  </si>
  <si>
    <t>Estrutura de madeira para telha cerâmica ou de concreto, ancorada em laje ou parede</t>
  </si>
  <si>
    <t>Será medido pela área de projeção horizontal da estrutura (m²).
O item remunera o fornecimento de: madeira seca maciça, referência Cupiúba, Parajú ou outra madeira classificada conforme a resistência à compressão paralela às fibras de acordo com a NBR 7190,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pontaletada, para cobertura em telhas cerâmicas ou concreto, constituída por: peças em madeira dispostas verticalmente, constituindo pilares apoiados sobre laje, contraventados com mãos-francesas e / ou diagonais e trama</t>
  </si>
  <si>
    <t>070700</t>
  </si>
  <si>
    <t>Fornecimento, transporte e colocação de forro:</t>
  </si>
  <si>
    <t>070705</t>
  </si>
  <si>
    <t>Forro de gesso acartonado  fixo monolítico,  suspensos por pendurais de arame galvanizado nº 18 painel, e=12,5 mm</t>
  </si>
  <si>
    <t xml:space="preserve">Será medido por área desenvolvida de forro executado (m²).
O item remunera o fornecimento e instalação de forro monolítico em gesso para uso interno "drywall", retos ou curvos, horizontais ou inclinados constituído por:
A) Estrutura em perfis leves de aço galvanizado com zincagem tipo B ( 260 g / m² ), compreendendo: perfis de aço com espessura de 0,50 mm, denominados canaletas longitudinais, ou perfil tabica, espaçados a cada 60 cm; união em aço para a fixação dos perfis longitudinais, entre si; presilhas de regulagem em aço, para a fixação dos perfis nos pendurais de sustentação do forro; suspensão com regulagem em aço galvanizado para a fixação dos montantes; pendurais em arame galvanizado nº 10 ( BWG ); parafusos autoperfurantes e atarrachantes, galvanizados para a fixação das chapas e perfil / perfil;
B) Uma chapa, fixada na face externa da estrutura, industrializada a partir da gipsita natural e cartão duplex, tipo Standard ( ST ), com espessura de 12,5 mm;
C) Fita de papel microperfurada, empregada nas juntas entre chapas;
D) Fita de papel, com reforço metálico, para acabamento e proteção das chapas nos cantos salientes, quando houver;
E) Massa especial para rejuntamento de pega rápida em pó, para o preparo da superfície a ser calafetada, e massa especial para a calafetação e colagem das chapas;
F) Remunera também todo o material acessório, equipamentos e a mão-de-obra necessária para a execução de forros, de acordo com as recomendações e especificações dos fabricantes, inclusive a execução de recortes para luminárias, pilares ou vigas, não devendo ser descontados os vãos decorrentes.
H) Após o rejuntamento, os forros em chapas de gesso deverão apresentar a superfície lisa, monolítica e sem junta aparente, para receber acabamento final em pintura;
</t>
  </si>
  <si>
    <t>070800</t>
  </si>
  <si>
    <t>Impermeabilização de lajes</t>
  </si>
  <si>
    <t>070801</t>
  </si>
  <si>
    <t>Regularização sarrafeada de base para revestimento de piso com argamassa de cimento e areia sem peneirar espessura: 3 cm / traço: 1:3</t>
  </si>
  <si>
    <t>Será medido pela área onde será executado, na espessura mínima de 3 cm (m²).
O item remunera o fornecimento de cimento, areia e a mão-de-obra necessária para a regularização do contra piso acertando o contra-piso para o recebimento do piso com a utilização de régua para um perfeito acabamento.</t>
  </si>
  <si>
    <t>070802</t>
  </si>
  <si>
    <t>Impermeabilização com manta asfáltica pré-fabricada com espessura mínima de 4mm</t>
  </si>
  <si>
    <t>Será medido por área de superfície impermeabilizada (m²).
O item remunera o fornecimento de impermeabilização flexível com manta asfáltica préfabricada, compreendendo:
A) Manta asfáltica pré-fabricada, com as características técnicas impressas na manta:
  Classificação, conforme NBR 9952, tipo III;
  Espessura mínima de 4 mm;
  Armadura interna com filme de poliéster ( não tecido de poliéster ), destinada a absorver esforços conferindo resistência mecânica à manta;
  Carga máxima de resistência à tração nos sentidos longitudinal e transversal &gt; 400 N;
  Alongamento mínimo nos sentidos longitudinal e transversal &gt; 30%;
  Absorção de água &lt; 1%;
  Flexibilidade a baixa temperatura &lt; (-)5ºC;
  Resistência ao impacto, à temperatura de 0ºC &gt; 4,9 J;
  Escorrimento mínimo &gt; 95ºC;
  Estabilidade dimensional &lt; 1%;
  Flexibilidade após envelhecimento acelerado &lt; 5ºC;
  Acabamento em polietileno em ambas as faces, ou uma das faces em areia e outra em polietileno;
B) Solução asfáltica composta por asfalto modificado e solventes orgânicos, para a imprimação da superfície onde será aplicada a manta, com as características técnicas:
  Densidade &gt; 0,90 g/cm³, conforme NBR 5829;
  Secagem ao toque &lt; 2h40min, conforme NBR 9558;
 C) Materiais acessórios e a mão-de-obra necessária para a execução dos serviços</t>
  </si>
  <si>
    <t>080000</t>
  </si>
  <si>
    <t>INSTALAÇÕES HIDRÁULICAS</t>
  </si>
  <si>
    <t>080100</t>
  </si>
  <si>
    <t>Fonecimento e instalação de:</t>
  </si>
  <si>
    <t>080101</t>
  </si>
  <si>
    <t>Torneira de pressão para uso geral, amarela, p/ jardim</t>
  </si>
  <si>
    <t>Será medido por unidade de torneira instalada (un).
O item remunera o fornecimento e instalação de torneira curta com rosca, para uso geral, em latão fundido sem acabamento de 1/2" ou 3/4"; inclusive materiais acessórios necessários à  instalação e ligação à rede de água.</t>
  </si>
  <si>
    <t>080102</t>
  </si>
  <si>
    <t>Torneira de pressão metálica com arejador, cromada, para uso em tanques.</t>
  </si>
  <si>
    <t>Será medido por unidade de torneira instalada (un).
O item remunera o fornecimento e instalação de torneira curta com rosca, para uso geral, em latão fundido cromado de 1/2" ou 3/4"; inclusive materiais acessórios necessários à instalação e ligação à rede de água.</t>
  </si>
  <si>
    <t>080103</t>
  </si>
  <si>
    <t>Torneira de pressão metálica para pia de cozinha e laboratórios, bica móvel, de mesa / parede</t>
  </si>
  <si>
    <t>Será medido por unidade de torneira instalada (un).
O item remunera o fornecimento e instalação de torneira para pia com bica móvel e arejador, para instalação em parede ou mesa, em latão fundido cromado de 3/4" ou 1/2"; inclusive materiais acessórios necessários à instalação e ligação à rede de água.</t>
  </si>
  <si>
    <t>080104</t>
  </si>
  <si>
    <t>Torneira de pressão metálica cromada e com arejador para lavatório de mesa / parede</t>
  </si>
  <si>
    <t>Será medido por unidade de torneira instalada (un).
O item remunera o fornecimento e instalação de torneira de mesa, modelo compacto para lavatórios ou cubas pequenas, com acionamento por meio de válvula de sistema hidromecânico, acabamento cromado, diâmetro nominal de 1/2" ou 3/4", inclusive materiais acessórios necessários à instalação e ligação à rede de água.</t>
  </si>
  <si>
    <t>080105</t>
  </si>
  <si>
    <t>Torneira de boia para Caixa d'água Ø 32mm.</t>
  </si>
  <si>
    <t>Será medido por unidade de torneira instalada (un).
O item remunera o fornecimento e a instalação da torneira de bóia, com diâmetro nominal de 1", inclusive material de vedação.</t>
  </si>
  <si>
    <t>080106</t>
  </si>
  <si>
    <t>Torneira elétrica automática, 5400 W</t>
  </si>
  <si>
    <t>Será medido por unidade de torneira instalada (un).
O item remunera o fornecimento de torneira elétrica, constituída por: torneira branca, termoplástica, potência na faixa de 4.800 / 5.500 W, bica móvel com arejador, 3 temperaturas (quente, morna e fria), com tolerância de mais ou menos 5%, resistência de liga especial e contato de prata; remunera também materiais acessórios e a mão-de-obra necessária para a sua instalação e ligação às redes de energia elétrica e água.</t>
  </si>
  <si>
    <t>080200</t>
  </si>
  <si>
    <t>Fornecimento e instalação de:</t>
  </si>
  <si>
    <t>080201</t>
  </si>
  <si>
    <t>Válvula de descarga metálica com registro interno e canopla,D: 32mm (1 1/4") ou 40mm (1 1/2)</t>
  </si>
  <si>
    <t>Será medido por unidade de válvula de descarga instalada (un).
O item remunera o fornecimento e instalação da válvula de descarga, com registro próprio, em latão ou bronze, com acabamento cromado liso, diâmetro nominal de 1 1/4" ou 1 1/2",  inclusive materiais acessórios de vedação e o tubo de descida.</t>
  </si>
  <si>
    <t>080203</t>
  </si>
  <si>
    <t>Grelha metálica c/ porta grelha para ralo, inox c/ fecho 10x10</t>
  </si>
  <si>
    <t>Será medido por unidade instalada (un).
O item remunera o fornecimento da mão-de-obra, inclusive materiais acessórios, necessários para a instalação de grelha metálica inox com caxílho.</t>
  </si>
  <si>
    <t>080204</t>
  </si>
  <si>
    <t>Grelha metálica c/ porta grelha para caixa sifonada, inox, com fecho giratório 15 x 15 cm</t>
  </si>
  <si>
    <t>080207</t>
  </si>
  <si>
    <t>Lavatório de louça, sem coluna completa para fixação direta.</t>
  </si>
  <si>
    <t>Será medido por unidade instalada (un).
O item remunera o fornecimento e a instalação do lavatório constituído por: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</si>
  <si>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080208</t>
  </si>
  <si>
    <t xml:space="preserve">Chuveiro Elétrico automático,220v-5400w </t>
  </si>
  <si>
    <t>Será medido por unidade de chuveiro instalado (un).
O item remunera o fornecimento e instalação do chuveiro elétrico com potência de 5.400 W para 220 V, com resistência blindada, inclusive materiais acessórios necessários à instalação e ligação às redes elétrica e de água.</t>
  </si>
  <si>
    <t>080209</t>
  </si>
  <si>
    <t>Vaso sanitário com caixa acoplada branca.</t>
  </si>
  <si>
    <t>1) Será medido por unidade (conjunto) instalado (un).
O item remunera o fornecimento do conjunto de bacia sifonada em louça e caixa acoplada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</si>
  <si>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080210</t>
  </si>
  <si>
    <t>Vaso sanitário convencional branca.</t>
  </si>
  <si>
    <t>Será medido por unidade instalada (un).
O item remunera o fornecimento da bacia sifonada de louça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</si>
  <si>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080300</t>
  </si>
  <si>
    <t xml:space="preserve">Fornecimento e instalação de registro de pressão: </t>
  </si>
  <si>
    <t>Será medido por unidade de registro instalado (un).
O item remunera o fornecimento e instalação de registro de pressão em latão fundido, diâmetro nominal e acabamento conforme indicado, inclusive materiais acessórios e de vedação.</t>
  </si>
  <si>
    <t>080303</t>
  </si>
  <si>
    <t>Tipo base,  roscável 3/4" (para tubo soldável ou ppr dn 25mm/cpvc dn 22mm), inclusive acabamento e canopla cromados</t>
  </si>
  <si>
    <t>080304</t>
  </si>
  <si>
    <t>Tipo base,  roscável 1/2" (para tubo soldável ou ppr dn 20mm/cpvc dn 15mm), inclusive acabamento e canopla cromados</t>
  </si>
  <si>
    <t>080400</t>
  </si>
  <si>
    <t>Fornecimento e instalação de registro de gaveta com e sem acabamento:</t>
  </si>
  <si>
    <t>Será medido por unidade de registro instalado (un).
O item remunera o fornecimento e instalação de registro de gaveta em latão fundido, diâmetro e acabamento como especificado, inclusive materiais acessórios e de vedação.</t>
  </si>
  <si>
    <t>080407</t>
  </si>
  <si>
    <t>Com canopla diâmetro 20mm (3/4") - (acabamento cromado)</t>
  </si>
  <si>
    <t>080408</t>
  </si>
  <si>
    <t>Com canopla diâmetro 25mm (1") - (acabamento cromado)</t>
  </si>
  <si>
    <t>080410</t>
  </si>
  <si>
    <t>Com canopla diâmetro 40mm (1 1/2") - (acabamento cromado)</t>
  </si>
  <si>
    <t>080700</t>
  </si>
  <si>
    <t>Fornecimento, transporte e instalação da rede de água fria em tubo em PVC:</t>
  </si>
  <si>
    <t>Será medido por comprimento (m):
O item remunera o fornecimento e instalação de tubos de PVC rígido soldável  ou roscável de diâmetro especificado; para rede de água fria,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</si>
  <si>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080705</t>
  </si>
  <si>
    <t>Tubo PVC soldável  25mm (com conexões), incluindo serviços de rasgo e enchimento de rasgo em alvenaria com argamassa para passagem de tubulação</t>
  </si>
  <si>
    <t>080706</t>
  </si>
  <si>
    <t>Tubo PVC soldável  32mm (com conexões), incluindo serviços de rasgo e enchimento de rasgo em alvenaria com argamassa para passagem de tubulação</t>
  </si>
  <si>
    <t>080708</t>
  </si>
  <si>
    <t>Tubo PVC soldável  50mm (com conexões), incluindo serviços de rasgo e enchimento de rasgo em alvenaria com argamassa para passagem de tubulação</t>
  </si>
  <si>
    <t>080800</t>
  </si>
  <si>
    <t>Fornecimento, transporte e instalação de reservatório d´água:</t>
  </si>
  <si>
    <t>Será medido por unidade de reservatório instalado (un).
O item remunera o fornecimento de reservatório com capacidade especificada destinado ao armazenamento de água, constituído por: corpo cilíndrico em polietileno ou fibra de vidro, acabamento interno liso para evitar o crescimento e proliferação de algas e fungos; tampa superior de encaixe ou alçapão para inspeção; furações para: entrada, saída e ladrão e a mão-de-obra necessária para o transporte interno, assentamento e instalação completa do reservatório.</t>
  </si>
  <si>
    <t>080801</t>
  </si>
  <si>
    <t xml:space="preserve">De polietileno cilindrico com tampa, capacidade 1.000 litros </t>
  </si>
  <si>
    <t>080802</t>
  </si>
  <si>
    <t xml:space="preserve">De polietileno cilíndrico com tampa, capacidade 1.500 litros </t>
  </si>
  <si>
    <t>081000</t>
  </si>
  <si>
    <t>Fornecimento, transporte e instalação de bebedouro:</t>
  </si>
  <si>
    <t>081001</t>
  </si>
  <si>
    <t>Bebedouro tipo cocho, C = 200 cm em alvenaria, revestido em azulejo, com filtro e sem refrigeração, 5 torneiras metálicas de parede, com ligação hidro-sanitária  (conforme desenho caderno de especificações)</t>
  </si>
  <si>
    <t>Será medido pela quantidade de cochos construidos (un).
O item remunera a construção de cocho destinado ao uso como bebedouro com largura de 200 cm, altura 70 cm e profundidade de 45 cm, composto de 5 torneiras metálicas para usos geral, instalações hidrosanitária. Remunera também o revestimento em cerâmica (15 x 15 cm) preferencialmente na cor branca e a instalação de um filtro industrial (carcaça e elemento filtrante) com vazão mínima de 1.000 l/h instalado à rede hidraúlica.</t>
  </si>
  <si>
    <t>081106</t>
  </si>
  <si>
    <t>Ralo Seco PVC quadrado 100 X 40mm com grelha branca</t>
  </si>
  <si>
    <t>Será medido por unidade de ralo instalado (un).
O item remunera o fornecimento e instalação de ralo seco em PVC rígido, de 100 x 40 mm, com grelha de PVC, inclusive materiais acessórios.</t>
  </si>
  <si>
    <t>081107</t>
  </si>
  <si>
    <t>Ducha higiênica com registro para controle do fluxo de água 1/2"</t>
  </si>
  <si>
    <t>Será medido por unidade instalada (un).
O item remunera o fornecimento e a instalação da ducha higiênica manual com registro para controle de fluxo de águas de 1/2" cromada, inclusive materiais acessórios necessários à instalação e ligação à rede de água.</t>
  </si>
  <si>
    <t>081108</t>
  </si>
  <si>
    <t>Lavatório de louça de embutir (cuba), com torneira de pressão e acessórios.</t>
  </si>
  <si>
    <t>Será medido por unidade instalada (un).
O item remunera o fornecimento e instalação da cuba de louça de embutir para lavatório, torneira de mesa para lavatório acabamento em latão cromado de 1/2",   sifão cromado de 1" x 1 1/2"; tubo de ligação cromado com canopla; válvula metálica de 1" para ligação ao sifão, materiais acessórios necessários para sua instalação em bancadas e ligação à rede de esgoto.</t>
  </si>
  <si>
    <t>090000</t>
  </si>
  <si>
    <t>INSTALAÇÕES SANITÁRIAS</t>
  </si>
  <si>
    <t>090100</t>
  </si>
  <si>
    <t>090101</t>
  </si>
  <si>
    <t>Caixa de Inspeção ou passagem em alvenaria  60 X 60 X 60 cm, inclusive tampa em concreto, escavação, reaterro e bota-fora</t>
  </si>
  <si>
    <t>Será medido por unidade de caixa executada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concreto; remunera também os serviços de escavação, escoramento da vala,  reaterro e disposição das sobras e impermeabilização interna através de pintura de proteção asfaltica em duas demãos.</t>
  </si>
  <si>
    <t>090104</t>
  </si>
  <si>
    <t>Caixa de gordura préfabricada simples volume de 120 litros.</t>
  </si>
  <si>
    <t>Será medido por unidade de caixa executada (un).
O item remunera o fornecimento de materiais e mão-de-obra necessários para a execução do caixa de gordura com o volume descrito, prémoldada com tampa; remunera também os serviços de escavação, e limpeza.</t>
  </si>
  <si>
    <t>090105</t>
  </si>
  <si>
    <t>Canaletas   de   águas   pluviais,   em concreto  moldado in-loco, largura 30cm, com grelha em barra redonda de 3/4".</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</si>
  <si>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escavação, uma demão de fundo anticorrosivo, duas demãos de esmalte reaterro e retirada do excedente escavado.</t>
  </si>
  <si>
    <t>090300</t>
  </si>
  <si>
    <t>Fornecimento,transporte e instalação de tubulação em PVC esgoto diâmetros descritos:</t>
  </si>
  <si>
    <t>Será medido por comprimento de tubulação executada (m).
Os itens a seguir remunera o fornecimento e instalação de tubos de PVC rígido, diâmetro nominal de especificado com ponta e bolsa e anel de borracha; para esgoto domiciliar,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</si>
  <si>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090301</t>
  </si>
  <si>
    <t>Diâmetro de 40 mm</t>
  </si>
  <si>
    <t>090302</t>
  </si>
  <si>
    <t xml:space="preserve">Diâmetro de 50 mm </t>
  </si>
  <si>
    <t>090303</t>
  </si>
  <si>
    <t>Diâmetro de 75 mm</t>
  </si>
  <si>
    <t>090304</t>
  </si>
  <si>
    <t>Diâmetro de 100 mm</t>
  </si>
  <si>
    <t>090400</t>
  </si>
  <si>
    <t>Outros:</t>
  </si>
  <si>
    <t>090403</t>
  </si>
  <si>
    <t>Cuba de aço inox 304, dimensões 80 x 50 x 30cm, e=0,8mm, com válvula cromada, sifão cromado, torneira cromada (PARA LAVAR PANELAS).</t>
  </si>
  <si>
    <t>Será medido por unidade instalada (un).
O item remunera o fornecimento e instalação da cuba simples de 80 x 50 x 30 cm, em aço inoxidável 304 em bancadas, com os respetivos acessórios: sifões metálicos tipo “copo” de 1” x 2”, válvulas americana para pia de 3 1/2”, torneira, material de vedação para sua instalação e ligação à rede de esgoto.</t>
  </si>
  <si>
    <t>090405</t>
  </si>
  <si>
    <t>Cuba dupla de aço inoxidável,  730 x 400 cm.</t>
  </si>
  <si>
    <t>Será medido por unidade instalada (un).
O item remunera o fornecimento e instalação da cuba dupla de 730 x 400 mm, em aço inoxidável em bancadas, com os respetivos acessórios: sifão metálico tipo “copo” de 1” x 2”, válvula americana para pia de 3 1/2”, material de vedação para sua instalação e ligação à rede de esgoto.</t>
  </si>
  <si>
    <t>090406</t>
  </si>
  <si>
    <t>Tanque de louça com coluna</t>
  </si>
  <si>
    <t>Será medido por unidade instalada (un).
O item remunera o fornecimento e a instalação do tanque constituído por: tanque com coluna em louça com capacidade para 22 litros, inclusiva sifão plástico de 1 1/4" x 2"; tubo em PVC de 2"; válvula em latão de 1 1/4’ x 2" para ligação ao sifão; conjunto para fixação de tanque; materiais acessórios necessários para sua instalação e ligação à rede de esgoto.</t>
  </si>
  <si>
    <t>090500</t>
  </si>
  <si>
    <t>Fornecimento e instalação de caixa sifonada:</t>
  </si>
  <si>
    <t>090501</t>
  </si>
  <si>
    <t>Em PVC, com grelha quadrada/redonda,150x150x75mm</t>
  </si>
  <si>
    <t>Será medido por unidade caixa instalada (un).
O item remunera o fornecimento e instalação da caixa sifonada, em PVC rígido, de 150 x 150 x 75 mm, inclusive grelha metálica e o material necessário para sua ligação à rede de esgoto.</t>
  </si>
  <si>
    <t>INSTALAÇÃO ELÉTRICA</t>
  </si>
  <si>
    <t>100300</t>
  </si>
  <si>
    <t>Fornecimento, transporte e instalação luminária em de calha comercial completa</t>
  </si>
  <si>
    <t>Será medido por unidade de luminária instalada (un).
O item remunera o fornecimento de luminária de sobrepor com corpo em chapa de aço pintada com ou sem refletor, conforme especificações do item com soquetes para lâmpada fluorescente de 18/20/32/40 W, inclusive materiais acessórios e a mão-de-obra necessária para a instalação da luminária; inclusive o fornecimento de lâmpada e reator e teste de funcionamento.</t>
  </si>
  <si>
    <t>100305</t>
  </si>
  <si>
    <t>Luminária fluorescente completa com 4 lâmpadas de 40W ou 32W, tipo calha de sobrepor</t>
  </si>
  <si>
    <t>100400</t>
  </si>
  <si>
    <t>Fornecimento e instalação interruptor e tomadas, inclusive placa:</t>
  </si>
  <si>
    <t>100401</t>
  </si>
  <si>
    <t>100402</t>
  </si>
  <si>
    <t>Tomada para telefone com 4 pinos com plug RJ 11</t>
  </si>
  <si>
    <t>Será medido por unidade de tomada instalada (un).
O item remunera o fornecimento e instalação de tomada para telefone, com quatro pinos e com plug  RJ11 fêmea e respectiva placa espelho.</t>
  </si>
  <si>
    <t>100405</t>
  </si>
  <si>
    <t>Será medido por unidade de interruptor instalado (un).
O item remunera o fornecimento e instalação de interruptor, simples de embutir, com três teclas fosforescente, com contatos de prata, a prova de faísca, de funcionamento silencioso; remunera também o espelho correspondente.</t>
  </si>
  <si>
    <t>100500</t>
  </si>
  <si>
    <t>Fornecimento e instalação de disjuntor automático:</t>
  </si>
  <si>
    <t>Será medido por unidade de disjuntor instalado (un).
O item remunera o fornecimento de disjuntor automático, linha residencial, com proteção termomagnética, padrão ( “bolt-on” ) NEMA, polos e correntes variáveis conforme o solicitado  e tensão de 127 / 220 V, conforme norma NBR 5361 e selo de conformidade do INMETRO, remunera também materiais acessórios e a mão-de-obra necessária para a instalação do disjuntor por meio de parafusos em suporte apropriado; não remunera o fornecimento do suporte.</t>
  </si>
  <si>
    <t>100501</t>
  </si>
  <si>
    <t>Monopolar de 10  a 32 A</t>
  </si>
  <si>
    <t>100503</t>
  </si>
  <si>
    <t>Bipolar de 10 a 50 A</t>
  </si>
  <si>
    <t>100507</t>
  </si>
  <si>
    <t>Disjuntor de proteção diferencial residual (DR), bipolar, tipo DIN, corrente nominal de 40a, alta sensibilidade, corrente diferencial residual nominal com atuação de 30ma</t>
  </si>
  <si>
    <t>100508</t>
  </si>
  <si>
    <t>Disjuntor de proteção diferencial residual (DR), bipolar, tipo DIN, corrente nominal de 63a, alta sensibilidade, corrente diferencial residual nominal com atuação de 30ma</t>
  </si>
  <si>
    <t>100600</t>
  </si>
  <si>
    <t>Fornecimento, transporte e instalação de cabos:</t>
  </si>
  <si>
    <t>Será medido por comprimento de cabo instalado (m).
O item remunera o fornecimento de cordoalha de cobre recozido, de diâmetro especificado confeccionada em malha de fios de cobre trançada, isenta de falhas, emendas, oxidações,  sujeiras, com revestimento em EPR para isolação de 90ºC e nível de isolamento até 1,0 kV e a mão-de-obra necessária para a instalação do cabo.</t>
  </si>
  <si>
    <t>100601</t>
  </si>
  <si>
    <r>
      <t>Isolado de PVC seção 1,5 mm</t>
    </r>
    <r>
      <rPr>
        <b/>
        <vertAlign val="superscript"/>
        <sz val="12"/>
        <rFont val="Calibri"/>
        <family val="2"/>
      </rPr>
      <t>2</t>
    </r>
  </si>
  <si>
    <t>100602</t>
  </si>
  <si>
    <r>
      <t>Isolado de PVC seção 2,5 mm</t>
    </r>
    <r>
      <rPr>
        <b/>
        <vertAlign val="superscript"/>
        <sz val="12"/>
        <rFont val="Calibri"/>
        <family val="2"/>
      </rPr>
      <t xml:space="preserve">2 </t>
    </r>
  </si>
  <si>
    <t>100603</t>
  </si>
  <si>
    <r>
      <t>Isolado de PVC seção 4,0 mm</t>
    </r>
    <r>
      <rPr>
        <b/>
        <vertAlign val="superscript"/>
        <sz val="12"/>
        <rFont val="Calibri"/>
        <family val="2"/>
      </rPr>
      <t>2</t>
    </r>
  </si>
  <si>
    <t>100604</t>
  </si>
  <si>
    <r>
      <t>Isolado de PVC seção 6,0 mm</t>
    </r>
    <r>
      <rPr>
        <b/>
        <vertAlign val="superscript"/>
        <sz val="12"/>
        <rFont val="Calibri"/>
        <family val="2"/>
      </rPr>
      <t>2</t>
    </r>
  </si>
  <si>
    <t>101000</t>
  </si>
  <si>
    <t>Fornecimento e colocação de mangueira PVC flexível corrugado:</t>
  </si>
  <si>
    <t>Será medido pelo comprimento de eletroduto instalado (m).
O item remunera o fornecimento e instalação de eletroduto em PVC corrugado flexível, tipo leve, diâmetro conforme especificado, espessura da parede de 0,3 mm, cor amarela, para instalações elétricas e de telefonia, somente quando embutidas em paredes de alvenaria; remunera também o fornecimento de materiais acessórios e a mão-de-obra necessária para a execução dos serviços: abertura e fechamento de rasgos em paredes e a instalação de arame galvanizado para servir de guia à enfiação, inclusive nas tubulações secas.</t>
  </si>
  <si>
    <t>101001</t>
  </si>
  <si>
    <t>Diâmetro 20mm (1/2")</t>
  </si>
  <si>
    <t>101002</t>
  </si>
  <si>
    <t>Diâmetro 25mm (3/4")</t>
  </si>
  <si>
    <t>101003</t>
  </si>
  <si>
    <t>Diâmetro 32mm (1")</t>
  </si>
  <si>
    <t>101200</t>
  </si>
  <si>
    <t>101205</t>
  </si>
  <si>
    <t>Luminária tipo tartaruga para lâmpada incandecente ou fluorescente compacta.</t>
  </si>
  <si>
    <t>Será medido por unidade de luminária instalada (un).
O item remunera o fornecimento de luminária do tipo tartaruga vidro leitoso, acabamento em pintura epóxi, para lâmpada compacta eletrônica ou incandescente. Remunera o fornecimento e a instalação de lâmpadas.</t>
  </si>
  <si>
    <t>101207</t>
  </si>
  <si>
    <t>Poste telecônico reto h=9,0m em aço galvanizado</t>
  </si>
  <si>
    <t>Será medido por unidade de poste instalado (un).
O item remunera o fornecimento de poste telecônico em aço galvanizado, altura útil de 8,00 m, em aço SAE-1010 / 1020 galvanizado a fogo com prolongamento para engastar, materiais complementares e acessórios e a mão-de-obra necessária para a instalação completa do poste com eletrodutos, conexões e cabo de cobre flexivel de no diâmetro necessário, inclusive a execução da base de concreto para a fixação.</t>
  </si>
  <si>
    <t>101400</t>
  </si>
  <si>
    <t>Quadro de distribuição PVC ou chapa de aço de embutir ou sobrepor</t>
  </si>
  <si>
    <t>Será medido por unidade de quadro instalado (un).
O item remunera o fornecimento do quadro em chapa de aço ou PVC completo, barramento, inclusive suporte para fixação de disjuntores padrão ( “bolt-on” ) NEMA, por meio de parafusos; ou trilho tipo DIN para a fixação de mini-disjuntores padrão DIN, por meio de trava ajustável; remunera também o fornecimento de materiais acessórios e a mão-de-obra necessária para a instalação completa do quadro; não remunera o fornecimento dos disjuntores.</t>
  </si>
  <si>
    <t>101402</t>
  </si>
  <si>
    <r>
      <t xml:space="preserve">Quadro de distribuição de luz em </t>
    </r>
    <r>
      <rPr>
        <b/>
        <i/>
        <sz val="12"/>
        <rFont val="Calibri"/>
        <family val="2"/>
      </rPr>
      <t>PVC de embutir, até 16 divisões</t>
    </r>
    <r>
      <rPr>
        <b/>
        <u/>
        <sz val="12"/>
        <rFont val="Calibri"/>
        <family val="2"/>
      </rPr>
      <t xml:space="preserve"> </t>
    </r>
    <r>
      <rPr>
        <b/>
        <sz val="12"/>
        <rFont val="Calibri"/>
        <family val="2"/>
      </rPr>
      <t xml:space="preserve">modulares, dimensões externas 260 / 310 / 85mm       </t>
    </r>
  </si>
  <si>
    <t>ESQUADRIAS DE MADEIRA</t>
  </si>
  <si>
    <t>Retirada, fornecimento e Instalação de nova porta com aproveitamento dos marcos e guarnições:</t>
  </si>
  <si>
    <t xml:space="preserve">Será medido por unidade de porta instalada (un).
O item remunera a retirada da porta danificada e o fornecimento, acessórios, ferramentas e mão de obra necessária para  instalação de porta e ferragens sendo que a porta poderá ser folheada em madeira que será escolhida de acordo com o acabamento final, Ipê, Sucupira, Freijó e mógno (se for cera ou Verniz) e Imbuia, Angelim e jatobá (se Pintura),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280g para portas sanitárias, 770 g para portas internas, 1.020g para portas externas e tatgeta livre/ocupado para a porta sanitária. </t>
  </si>
  <si>
    <t>110105</t>
  </si>
  <si>
    <t xml:space="preserve">Maciça externa - 0,80 x 2,10m </t>
  </si>
  <si>
    <t>110106</t>
  </si>
  <si>
    <t>Maciça externa - 0,90 x 2,10m</t>
  </si>
  <si>
    <t>110107</t>
  </si>
  <si>
    <t>Sanitária - 0,60 x 1,50m</t>
  </si>
  <si>
    <t>OBS.: Salas de aula e todas as demais portas que estiverem em áreas externas e de circulação deverão ser obrigatóriamente maciças</t>
  </si>
  <si>
    <t>120000</t>
  </si>
  <si>
    <t>ESQUADRIAS METÁLICAS</t>
  </si>
  <si>
    <t>120100</t>
  </si>
  <si>
    <t>120101</t>
  </si>
  <si>
    <t>Passa prato / Porta / portão de ferro, completo</t>
  </si>
  <si>
    <t>Será medido por área de passa prato / porta / portão instalado (m²).
O item remunera o fornecimento da passa pratro, porta ou portão de abrir ou correr, sob medida, com uma ou duas folhas, constituído por: folha da porta em chapa de ferro nº 14 ( MSG ), numa face, com ou sem abertura; requadro para a estrutura da folha da porta, em perfil de chapa de ferro nº 14 MSG, tipo tubular; batentes em perfil de chapa dobrada em chapa de ferro nº 12 ( MSG ); jogo completo de ferragens, incluindo dobradiças, fechaduras, maçanetas, puxadores e trincos, compatíveis com as dimensões da porta; inclusive cimento, areia, materiais acessórios e a mão-de-obra necessária para a instalação e fixação da porta e do batente. Remunera também materiais acessórios e mão de obra para a execução de duas demãos de zarcão e duas demãos de esmalte.</t>
  </si>
  <si>
    <t>120105</t>
  </si>
  <si>
    <t>Janela de alumínio sob encomenda, colocação e acabamento , basculante, com contramarcos.</t>
  </si>
  <si>
    <t>Será medido por área de janela instalado (m²).
O item remunera o fornecimento da janela basculante completo, sob medida, em perfis de alumínio anodizado natural L 25; cimento; areia; vidros, acessórios e a mão-de-obra necessária para a instalação completa da janela.</t>
  </si>
  <si>
    <t>120106</t>
  </si>
  <si>
    <t>Janela de alumínio sob encomenda, colocação e acabamento , de correr, com contramarcos</t>
  </si>
  <si>
    <t>Será medido por área de janela instalado (m²).
O item remunera o fornecimento de janela de correr completo, sob medida, em perfis de alumínio anodizado natural L 25; cimento; areia, vidros; acessórios e a mão-de-obra necessária para a instalação completa da janela.</t>
  </si>
  <si>
    <t>120107</t>
  </si>
  <si>
    <t>Porta de alumínio sob encomenda, de abrir ou correr, colocação e acabamento com uma ou duas folhas</t>
  </si>
  <si>
    <t>Será medido pela área da porta instalada (m²).
O item remunera o fornecimento da porta de entrada de abrir ou correr e batentes, sob medida, em alumínio anodizado L 30; inclusive ferragem, cimento, areia, vidros, acessórios e a mão-de-obra necessária para a instalação completa da porta.</t>
  </si>
  <si>
    <t>FERRAGENS</t>
  </si>
  <si>
    <t>130200</t>
  </si>
  <si>
    <t>Outros: (fornecimento e execução):</t>
  </si>
  <si>
    <t>130201</t>
  </si>
  <si>
    <t>Barra apoio deficiente tubo em aço inox 1 1/4"  L=100cm para parede</t>
  </si>
  <si>
    <t>Será medido por unidade instalada (un).
O item remunera o fornecimento de barra de apoio tipo reta, para pessoas com mobilidade reduzida, em tubo de aço inoxidável AISI 304, liga 18,8, diâmetro nominal de 1 1/4", com espessura de 3/32", comprimento de 1000 mm; com resistência mínima ao esforço, em qualquer sentido, de 1,5 kN; flanges nas extremidades e parafusos para fixação, em aço inoxidável;  tubo e flanges com acabamento escovado, ou polido fosco; acessórios e a mão-de-obra necessária.</t>
  </si>
  <si>
    <t>130202</t>
  </si>
  <si>
    <t>Barra apoio deficiente tubo em aço inox 1 1/4" L=80cm para apoio de lavatório</t>
  </si>
  <si>
    <t>Será medido por unidade instalada (un).
O item remunera o fornecimento de barra de apoio em lavatórios, para pessoas com mobilidade reduzida, em tubo de aço inoxidável AISI 304, liga 18,8, diâmetro nominal de 1 1/4", com espessura de 3/32", comprimento de 800 mm; com resistência mínima ao esforço, em qualquer sentido, de 1,5 kN; flanges nas extremidades e parafusos para fixação, em aço inoxidável;  tubo e flanges com acabamento escovado, ou polido fosco; acessórios e a mão-de-obra necessária.</t>
  </si>
  <si>
    <t>130209</t>
  </si>
  <si>
    <t>Guarda-corpo em aço galvanizado  d = 2" e corrimão duplo de tubo de aço galvanizado de d=1 1/2" (usado em rampas)</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</si>
  <si>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ambietes externos de 1,30m..
Base fixada no piso através de parafusos ou chumbadores, um corrimão duplo ( 22cm de distância entre eles) em tubo de aço galvanizado com diâmetro de 1 1/2” ,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duplo. O item remunera também o fornecimento de materiais e mão-de-obra necessários para: aplicação em uma demão de galvanização a frio, nos pontos de solda e / ou corte dos componentes metálicos, conforme recomendações do fabricante.</t>
  </si>
  <si>
    <t>REVESTIMENTO</t>
  </si>
  <si>
    <t>140102</t>
  </si>
  <si>
    <t>Reboco com argamassa 1:2:8 cimento, cal e areia</t>
  </si>
  <si>
    <t>Será medido pela área revestida com reboco, não se descontando vãos de até 2,00 m² e não se considerando espaletas. Os vãos acima de 2,00 m² deverão ser deduzidos na totalidade e as espaletas desenvolvidas (m²).
O item remunera o fornecimento de cimento, cal hidratada, areia e a mão-de-obra necessária para a execução do reboco.</t>
  </si>
  <si>
    <t>140103</t>
  </si>
  <si>
    <t>Revestimento camada única 1:3, cimento e areia e=20mm ( emboço desempenado)</t>
  </si>
  <si>
    <t>1) Será medido pela área revestida com emboço, não se descontando vãos de até 2,00 m² e não se considerando espaletas. Os vãos acima de 2,00 m² deverão ser deduzidos na totalidade e as espaletas desenvolvidas (m²).
O item remunera o fornecimento de areia, cimento e a mão-de-obra necessária para a execução do emboço desempenado com espuma de poliéster.</t>
  </si>
  <si>
    <t>140104</t>
  </si>
  <si>
    <t>Chapisco com argamassa 1:3 cimento e areia, a colher</t>
  </si>
  <si>
    <t>Será medido pela área revestida com chapisco, não se descontando vãos de até 2,00 m² e não se considerando espaletas. Os vãos acima de 2,00 m² deverão ser deduzidos na totalidade e as espaletas desenvolvidas (m²).
O item remunera o fornecimento de cimento, areia e a mão-de-obra necessária para a execução do chapisco.</t>
  </si>
  <si>
    <t>140107</t>
  </si>
  <si>
    <t>Azulejo extra assentado internamente com argamassa pré-fabridada de cimento colante, inclusive c/ rejuntamento interno ou externo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</si>
  <si>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com as características:
A) Dimensões: 15 x 15 cm, 20 x 20 cm ou 25 x 25 cm;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</si>
  <si>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140109</t>
  </si>
  <si>
    <t>Revestimento com cerâmica aplicado em parede, acabamento esmaltado, ambiente interno/externo, padrão extra, cor branca, dimensão da peça até 2.025cm², PEI III, assentamento com argamassa industrializada, inclusive rejuntamento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</si>
  <si>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ou externos, com as características:
A) Dimensões: até 2.025cm²;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</si>
  <si>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PISOS E RODAPÉS</t>
  </si>
  <si>
    <t>Fornecimento e assentamento de pisos, em:</t>
  </si>
  <si>
    <t>150107</t>
  </si>
  <si>
    <t>Piso em granilite (marmorite) cimento comum em quadros em de 1,0x 1,0 m</t>
  </si>
  <si>
    <t>Será medido pela área de piso em granilite executado (m²).
O item remunera o fornecimento e aplicação de granilite "in loco" com espessura mínima de 8 mm, com acabamento polido, mão-de-obra e material adicionais necessários à execução do serviço em pisos, aplicação de resina seladora acrílica estirenada, polimento e juntas de dilatação, remunera também a limpeza. Não remunera a regularização e o preparo prévio da superfície.</t>
  </si>
  <si>
    <t>150108</t>
  </si>
  <si>
    <t>Degrau de granilite moldado "in loco", piso 30 cm, espelho 20 cm</t>
  </si>
  <si>
    <t>Será medido pelo comprimento de degrau revestido, piso e espelho, com granilite (m).
O item remunera o fornecimento aplicação de granilite "in loco" com espessura mínima de 8 mm, com acabamento polido, mão-de-obra e materiais adicionais necessários à execução do serviço em degraus virados a prumo, aplicação da resina seladora acrílica, polimento e limpeza; não remunera a regularização e o preparo prévio da superfície.</t>
  </si>
  <si>
    <t>150111</t>
  </si>
  <si>
    <t>Piso cimentado com argamassa de cimento e areia sem peneirar, traço 1:3, e=2,5cm</t>
  </si>
  <si>
    <t>Será medido pela área onde será executado, na espessura mínima de 2,5 cm (m²).
O item remunera o fornecimento de cimento, areia e a mão-de-obra necessária para a execução do piso cimentado, acabamento desempenado e feltrado, com modulação 100 x 100cm inclusive junta plástica</t>
  </si>
  <si>
    <t xml:space="preserve">1) Será medido pela área de revestimento com placa em porcelanato esmaltado, descontando-se toda e qualquer interferência, acrescentando-se as áreas desenvolvidas por espaletas ou dobras (m²).
2) O item remunera o fornecimento e assentamento de placa em porcelanato esmaltado, resistência química: no mínimo classe B, à abrasão superficial: 4, à gretagem, ao manchamento, a flexão, ao coeficiente de atrito, etc. Rejunte aditivo com polímeros para maior resistência e elasticidade, e cores firmes e duradouras, referência Junta Plus Total da Eliane ou Weber ou Quartzolit ou equivalente.
Remunera também o fornecimento de argamassa industrializada colante tipo ACII, rejunte para porcelanato e a mão-de-obra necessária para a execução dos serviços de preparo da argamassa industrializada colante de assentamento, rejuntamento para junta média 5 mm; aplicação da argamassa de assentamento na espessura média de 2,5 cm, e o assentamento das peças, conforme exigências da norma e recomendações dos fabricantes.
</t>
  </si>
  <si>
    <t>150117</t>
  </si>
  <si>
    <t>Revestimento com porcelanato aplicado em piso, acabamento polido, ambiente interno, padrão extra, borda retificada, dimensão da peça até 60x60cm, assentamento com argamassa industrializada, inclusive rejuntamento</t>
  </si>
  <si>
    <t>150200</t>
  </si>
  <si>
    <t>Fornecimento e instalação de rodapés</t>
  </si>
  <si>
    <t>150203</t>
  </si>
  <si>
    <t>Cerâmica H = 10cm</t>
  </si>
  <si>
    <t>Será medido por comprimento de rodapé colocado (m).
O item remunera o fornecimento de rodapé em placa cerâmica esmaltada de primeira qualidade ( classe A, ou classe extra ), conforme anexo A da NBR 13818, indicado para pisos internos sujeitos a lavagem freqüente, com as características:
A) Dimensões: 10 x 30 cm;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</si>
  <si>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150205</t>
  </si>
  <si>
    <t>Granilite moldado no local com 10 cm</t>
  </si>
  <si>
    <t>Será medido pelo comprimento de rodapé executado (m).
O item remunera o fornecimento e aplicação de granilite "in loco" com espessura mínima de 10 mm, em várias cores, com acabamento polido, mão-de-obra e material adicionais necessários à execução do rodapé.</t>
  </si>
  <si>
    <t>150300</t>
  </si>
  <si>
    <t>Contra- piso e regularização:</t>
  </si>
  <si>
    <t>150301</t>
  </si>
  <si>
    <t>Será medido pela área onde será executado, na espessura mínima de 6cm (m²).
O item remunera o fornecimento de cimento, areia, pedra britada nº 1, 2 e a mão-de-obra necessária para o apiloamento do terreno e execução do lastro.</t>
  </si>
  <si>
    <t>150400</t>
  </si>
  <si>
    <t>Outros (fornecimento e assentamento):</t>
  </si>
  <si>
    <t>150404</t>
  </si>
  <si>
    <t>Grama esmeralda em placas</t>
  </si>
  <si>
    <t>Será medido pela área real de terreno onde ocorrer o plantio de grama (m²).
O item remunera o fornecimento de grama Esmeralda em placas, terra vegetal e a mão-de-obra necessária para a execução dos serviços de: preparo do solo; plantio das placas justapostas, promovendo a completa forração da superfície; irrigação; e cobertura com terra vegetal, em jardins e canteiros. Remunera também a rega e conservação para pega das mudas e a substituição de placas que não pegarem, num prazo de 30 dias.</t>
  </si>
  <si>
    <t>150407</t>
  </si>
  <si>
    <t>Meio-fio de concreto pré-moldado (12 X 16,7 X 35)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</si>
  <si>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remunera também o fornecimento de lastro ou base, quando necessário.</t>
  </si>
  <si>
    <t>PINTURA</t>
  </si>
  <si>
    <t>Pintura:</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</si>
  <si>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acrílica; tinta à base de emulsão 100% acrílica, solúvel em água, acabamento fosco acetinado, materiais acessórios e a mão-de-obra necessária para a execução dos serviços de: limpeza da superfície, lixamento, remoção do pó e aplicação do selador, conforme recomendações do fabricante; aplicação da tinta acrílica, em duas demãos conforme especificações do fabricante, sobre superfície revestida com massa ou não.</t>
  </si>
  <si>
    <t>Esmalte em esquadrias de ferro com duas demãos, sem aplicação de zarcão</t>
  </si>
  <si>
    <t>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tinta esmalte sintético inclusive materiais acessórios e a mão-de-obra necessária para a limpeza da superfície, lixamento final, remoção do pó e aplicação da tinta.</t>
  </si>
  <si>
    <t>Aplicação de fundo anticorrosivo (zarcão) em esquadrias metálicas</t>
  </si>
  <si>
    <t xml:space="preserve">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Zarcão, materiais acessórios e a mão-de-obra necessária para a execução dos serviços como: limpeza da superfície, lixamento final, remoção do pó e aplicação do fundo anti-oxidante.
</t>
  </si>
  <si>
    <t>Óleo ou esmalte em esquadrias de madeira com duas demãos, sem massa corrida, com fundo nivelador p/ madeira</t>
  </si>
  <si>
    <t>Será medido por área de superfície preparada e pintada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O item remunera o fornecimento de fundo branco fosco, para superfície de madeira, o fornecimento de tinta esmalte à base de resinas alquídicas ou óleo, diluente aguarrás; materiais acessórios e a mão-de-obra necessária para a execução dos serviços de limpeza da superfície, conforme recomendações do fabricante; aplicação da tinta esmalte, em duas demãos , sendo a primeira demão aplicada como fundo selante, conforme especificações do fabricante.</t>
  </si>
  <si>
    <t>Será medido pela área de superfície emassada, deduzindo-se toda e qualquer interferência (m²).
O item remunera o fornecimento de massa corrida à base de PVA, recomendada para a correção de pequenos defeitos, materiais acessórios e a mão-de-obra necessária para a execução dos serviços de: limpeza da superfície, remoção de partes soltas, irregularidades e poeira, conforme recomendações do fabricante; aplicação da massa, em duas demãos em camadas finas com lixamentos intermediários, conforme especificações do fabricante, lixamento final e remoção do pó da superfície emassada.</t>
  </si>
  <si>
    <t xml:space="preserve">Outros: </t>
  </si>
  <si>
    <t>Verniz acrílico, 2 demãos; sobre alvenaria ou concreto</t>
  </si>
  <si>
    <t>Será medido pela área de superfície envernizada, deduzindo-se toda e qualquer interferência (m²).
O item remunera o fornecimento de verniz acrílico à base de solvente, conforme especificações de projeto e / ou memorial descritivo; materiais acessórios e a mão-de-obra necessária para a execução dos serviços: preparo da superfície, conforme recomendações do fabricante aplicação do verniz, em duas demãos, sobre superfícies de concreto aparente, tijolo aparente, pedras porosas, ou argamassas, sendo a primeira demão com o próprio verniz diluído, ou com primer específico, e as demais com, ou sem diluição, de acordo com o tipo de superfície, a técnica utilizada para a aplicação e as especificações do fabricante.</t>
  </si>
  <si>
    <t>BANCADAS, PRATELEIRAS E DIVISÓRIAS</t>
  </si>
  <si>
    <t>Execução  de:</t>
  </si>
  <si>
    <t>CJ</t>
  </si>
  <si>
    <t>180110</t>
  </si>
  <si>
    <t xml:space="preserve">Será medido pela área da peça em granito a ser instalada (m²).
O item remunera o fornecimento de granito cinza andorinha com acabamento polido ou jateado na espessura de 2,0 cm; areia, cimento, cimento branco ou rejunte, materiais acessórios e a mão-de-obra necessária para o assentamento e rejuntamento do granito em soleiras e / ou peitoris, com largura até 20 cm; não remunera o preparo prévio da superfície. </t>
  </si>
  <si>
    <t>180200</t>
  </si>
  <si>
    <t>Outros (fornecimento e execução):</t>
  </si>
  <si>
    <t>180202</t>
  </si>
  <si>
    <t>Bancada de granito para pia ou lavatório e=3cm, apoiada em console de metalon</t>
  </si>
  <si>
    <t xml:space="preserve">Será medido pela área de bancada instalada (m²).
O item remunera o fornecimento e a instalação da bancada em granito cinza andorinha, mauá ou corumbá com espessura de 3 cm, inclusive testeira, frontão furos (se necessários) e demais elementos de arremate, bem como console de metalon (mínimo 20 x 30cm) e materiais acessórios necessários para a fixação, assentamento e rejuntamento. </t>
  </si>
  <si>
    <t>180204</t>
  </si>
  <si>
    <t>Será medido por área de placa instalada (m²).
O item remunera o fornecimento de placas de granito cinza andorinha, com acabamento polido e tratamento à base de resina protetora,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</si>
  <si>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Rede lógica</t>
  </si>
  <si>
    <t>190300</t>
  </si>
  <si>
    <t>Desafixação e posterior fixação de equipamentos e acessórios destinado à rede lógica na sala de informática (apenas mão de obra)</t>
  </si>
  <si>
    <t>Será medido por unidade de serviço executado conforme o caso
O item remunera a retirada provisória (desafixação), proteção contra danos e posterior instalação destes (fixação) incluindo todos acessórios necessários para esta reinstalação.</t>
  </si>
  <si>
    <t>190301</t>
  </si>
  <si>
    <t>Desafixação, afastamento e posterior fixação de conduletes de alumínio qualquer tipo ou tamanho</t>
  </si>
  <si>
    <t>190500</t>
  </si>
  <si>
    <t>Casa de gás em alvenaria para:</t>
  </si>
  <si>
    <t>Será medido por unidade de abrigo executado (un).
Os itens abaixo remunera o fornecimento dos materiais e mão-de-obra necessários para a execução do abrigo de gás constituído por: alvenaria de bloco de concreto, revestida com chapisco, emboço, reboco e pintura com tinta a cal; base em concreto simples; laje de cobertura em concreto armado; portão proporcional ao tamanho do abrigo, em tela de arame fio nº 10, malha 2" e tubo galvanizado 2" com acabamento em pintura óleo sobre base antioxidante; remunera também o fornecimento e instalação de tubos e conexões em aço schedule de 3/4"e 1/2", registros, válvulas, acessórios até o local de localização do fogão, o número e tamanho dos cilindros cheios para o abrigo; os serviços de pintura com tinta a base de alumínio para a tubulação, limpeza e apiloamento do terreno. Remunera também o laudo de estanqueidade de acordo com as normas vigentes e com o devido registro no CREA-MG.</t>
  </si>
  <si>
    <t>190501</t>
  </si>
  <si>
    <t>2 botijões de gás 13 Kg</t>
  </si>
  <si>
    <t>QUADRA</t>
  </si>
  <si>
    <t xml:space="preserve">Pintura com tinta a base epox em piso de quadra esportiva concreto 2 demãos </t>
  </si>
  <si>
    <t>Será medido pela área de superfície pintada, deduzindo-se toda e qualquer interferência (m²).
O item remunera o fornecimento de tinta à base epox,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epox, conforme especificações do fabricante; não remunera o preparo de base, quando necessário.</t>
  </si>
  <si>
    <t>Demarcação de quadra (tinta acrílica em piso para faixas de demarcação, com faixas de 5 cm e 8 cm de largura, aplicada com trincha)</t>
  </si>
  <si>
    <t>Será medido por comprimento de faixa de sinalização pintada (m).
O item remunera o fornecimento de tinta acrílica fosca de grande desempenho para pisos, várias cores, conforme especificações do fabricante, que confere um acabamento microtexturizado e antiderrapante com refletorização, materiais acessórios e a mão-de-obra necessária para o preparo de pavimento de concreto e a aplicação da tinta em faixas com até 8 cm de largura.</t>
  </si>
  <si>
    <t>200300</t>
  </si>
  <si>
    <t>Outros</t>
  </si>
  <si>
    <t>200301</t>
  </si>
  <si>
    <t xml:space="preserve">Equipamentos esportivos (volley, futsal, basquete) todos juntos </t>
  </si>
  <si>
    <t>Será medido por conjunto de equipamentos  (cj).
O item remunera o fornecimento de equipamentos esportivos composto de:
A) Trave completa com rede, todos os materiais, equipamentos e mão-de-obra necessária para a execução dos serviços: execução de esperas para a fixação da trave, em tubo de PVC, com tampas removíveis em ferro galvanizado inclusive tubo dreno; fornecimento e instalação de trave removível, nas dimensões oficiais de 3 x 2 x 1 m, em tubo de aço galvanizado, providos de ganchos especiais para a fixação da rede, com acabamento em esmalte, fornecimento e instalação de rede para a trave em náilon, com malha de 10 x 10 cm, fio com espessura de 2 mm.
B) Tabela completa, com suporte para basquete com a sua respectiva rede, todos os materiais, equipamentos e mão-de-obra necessária para a execução de esperas para fixação do tubo de sustentação da tabela em tubo de PVC, com tampas removíveis em ferro galvanizado inclusive tubo dreno, fornecimento e instalação de tabela removível para basquete nas dimensões de 180 cm de comprimento por 120 cm de altura, e ter seu centro geométrico a 328 cm do piso acabado. A tabela é fixada ao poste de sustentação, o qual é encaixado nas esperas de PVC no piso, o suporte e tabela em aro duplo em aço, com diâmetro de 9,5 mm , com pintura a óleo sobre fundo antioxidante; cesto em malha de náilon, fio 2; pintura do fundo e das faixas da tabela à base de estireno butadieno.
C) Par de postes oficial completo com rede para voleibol, todos os materiais, equipamentos e mão-de-obra necessária para a execução dos serviços de esperas para a fixação dos postes, em tubo de PVC, com tampas removíveis em ferro galvanizado, inclusive tubo dreno; fornecimento e instalação de par de postes removíveis para voleibol, em tubo de aço galvanizado, diâmetro de 3", providos de ganchos especiais para a fixação da rede, roldana e carretilha, com acabamento em esmalte, fornecimento e instalação de rede para voleibol de  náilon, com malha de 10 x 10 cm, fio com espessura de 2 mm, com acabamento nos quatro lados em lona.</t>
  </si>
  <si>
    <t>200500</t>
  </si>
  <si>
    <t>Iluminação:</t>
  </si>
  <si>
    <t>200502</t>
  </si>
  <si>
    <t>Iluminação de quadra coberta.</t>
  </si>
  <si>
    <t xml:space="preserve">Será medido pela composição de diversos serviços (un).
O item remunera o fornecimento e execução / instalação dos serviços a seguir: 
12 projetores retangulares de  alumínio fundido esmaltado para lâmpada VM 400w com junta e vidro boro silicato, completo, "Tecnowatt PL400MA" ou similar, fixados em cada um dos pilares da estrutura metálica, h=6,00 m; Haste de aterramento, comprimento 2400mm, com parafuso de aperto; Terminal para aterramento, com parafuso de aperto, estanhado; Caixa de passagem em alvenaria, 50x50x60 cm, tampa em concreto e fundo de brita, escavação e reaterro apiloado; Quadro elétrico para 12 circuitos com barramento; Eletroduto PVC rosca ER10046 1.1/4"; Cabo de cobre seção 4,0 mm², isolação; Cabo de cobre nu, seção 10 mm², isolação 1000v; Cabo sintenax isolamento de 1 KV 16 mm²; Conector para cabo 16 mm² bimetálico; Disjuntor trifásico 10-30 A C "Eletromar" ou similar; Disjuntor trifásico 40A "Eletromar" ou similar; Lâmpada VM E40 HPLN 400w; Reator VM AF 400w/220v-A11426 "Helf" ou similar.
</t>
  </si>
  <si>
    <t>220000</t>
  </si>
  <si>
    <t>LIMPEZA</t>
  </si>
  <si>
    <t>220100</t>
  </si>
  <si>
    <t>Limpeza:</t>
  </si>
  <si>
    <t>220101</t>
  </si>
  <si>
    <t>Limpeza Geral da edificação</t>
  </si>
  <si>
    <t>Será medido pela área, na projeção horizontal, de obra limpa (m²).
O item remunera o fornecimento do material e a mão-de-obra necessários para a limpeza geral de pisos, paredes, vidros, áreas externas, bancadas, louças, metais, etc., removendo-se  materiais  excedentes e resíduos de sujeiras, deixando a obra pronta para a utilização.</t>
  </si>
  <si>
    <t>TOTAL CUSTO =</t>
  </si>
  <si>
    <t xml:space="preserve">BDI OBRA = </t>
  </si>
  <si>
    <t xml:space="preserve">TOTAL GERAL = </t>
  </si>
  <si>
    <t xml:space="preserve">QUANDO DA CELEBRAÇÃO DO CONTRATO ASSEGURAR QUE A EMPRESA TENHA EM SEU PODER CÓPIA DO CADERNO DE ESPECIFICAÇÕES                  </t>
  </si>
  <si>
    <t>CRONOGRAMA FÍSICO-FINANCEIRO</t>
  </si>
  <si>
    <t>VALOR</t>
  </si>
  <si>
    <t>VALOR + BDI</t>
  </si>
  <si>
    <t>% INC.</t>
  </si>
  <si>
    <t>1º MÊS</t>
  </si>
  <si>
    <t>2º MÊS</t>
  </si>
  <si>
    <t>3º MÊS</t>
  </si>
  <si>
    <t>4º MÊS</t>
  </si>
  <si>
    <t>5º MÊS</t>
  </si>
  <si>
    <t>6º MÊS</t>
  </si>
  <si>
    <t>TOTAL</t>
  </si>
  <si>
    <t>%</t>
  </si>
  <si>
    <t>TOTAL MENSAL</t>
  </si>
  <si>
    <t>TOTAL ACUMULADO</t>
  </si>
  <si>
    <t xml:space="preserve">Nome do técnico responsável pela elaboração da planilha: THAMILA ISRAEL DOS REIS                                     </t>
  </si>
  <si>
    <t xml:space="preserve">Nome do técnico responsável legal: ALAELSON ANTÔNIO DE OLIVEIRA                                    </t>
  </si>
  <si>
    <t>CREA: 162.450/D</t>
  </si>
  <si>
    <t xml:space="preserve">ESCOLA ESTADUAL / MUNICIPAL:  ESCOLA MUNICIPAL CARAMURU                                                                                                                                                  </t>
  </si>
  <si>
    <t xml:space="preserve">MUNICÍPIO:  MOEMA/MG                                                                                                                                                       </t>
  </si>
  <si>
    <t>DIVINÓPOLIS</t>
  </si>
  <si>
    <t xml:space="preserve">ÁREA TOTAL DA OBRA, ACRESCENTANDO 0,50M, A PARTIR DO EIXO DOS PILARES EXTERNOS </t>
  </si>
  <si>
    <t>SOMANDO MUROS LATERAIS, FUNDO E A FRENTE, EXCETO O BLOCO DAS ANTIGAS SALAS DE AULA</t>
  </si>
  <si>
    <t xml:space="preserve">UMA PLACA A SER COLOCADA NA FRENTE DA ESCOLA </t>
  </si>
  <si>
    <t>NÃO HAVERÁ LIMPEZA DE TERRENO, POIS TODA ÁREA DA ESCOLA É DOTADA DE ALGUM TIPO DE PAVIMENTAÇÃO</t>
  </si>
  <si>
    <t>SUB-TOTAL DO ITEM INSTALAÇÃO DOS SERVIÇOS DE ENGENHARIA</t>
  </si>
  <si>
    <t>TAPUME APENAS NA FRENTE MEDIDAS: FRENTE 50,80M + ABAS LATERAIS DE 1,00M X DOIS LADOS X ALTURA DE 2,50M = 132,00M²</t>
  </si>
  <si>
    <t>NÃO HAVERÁ, POIS O LOCAL POSSUI A REFERIDA INSTALAÇÃO</t>
  </si>
  <si>
    <t xml:space="preserve"> BARRACÃO TIPO-II, ÁREA INTERNA 21,78M2 - PADRÃO DER-MG</t>
  </si>
  <si>
    <t>BARRACÃO TIPO-II, ÁREA INTERNA 18,15M2 - PADRÃO DERMG</t>
  </si>
  <si>
    <t>CONFORME PROJETO ELÉTRICO</t>
  </si>
  <si>
    <t>UM PADRÃO EXISTENTE NO LOCAL</t>
  </si>
  <si>
    <t>EDIFICAÇÕES ANTIGAS DA ESCOLA, APENAS O BLOCO DE SALAS DE AULA SERÁ MANTIDO, O RESTANTE SERÁ DEMOLIDO</t>
  </si>
  <si>
    <t>176,11M2 + 5% NO BLOCO DAS SALAS QUE SERÁ MANTIDO = 184,91M2; + 88,72M2 + 5% NO BLOCO DE SALAS PRÓXIMO A QUADRA = 93,15M2. TOTAL GERAL = 278,06M2</t>
  </si>
  <si>
    <t>RETIRADA DAS TELHAS DA QUADRA EXISTENTE</t>
  </si>
  <si>
    <t>ALAMBRADO DA QUADRA QUE SERÁ REAPROVEITADA = 54,72M X  2,50M = 136,80M2</t>
  </si>
  <si>
    <t xml:space="preserve">TODA A ÁREA DA ESCOLA DESCONTANDO O BLOCO DE SALAS DA FRENTE QUE SERÁ MANTIDO </t>
  </si>
  <si>
    <t>DEMOLIÇÃO DESSE PISO SERÁ APENAS NO BLOCO DE SALAS QUE SERÁ MANTIDO</t>
  </si>
  <si>
    <t>REMOÇÃO DAS JANLEAS E PORTAS DO BLOCO DE SALAS QUE SERÁ MANTIDO. PORTAS: 0,80M X 2,10M X 4 PORTAS = 6,72M2 + JANELAS: 1,20MX 1,60 X 16 = 30,72M2</t>
  </si>
  <si>
    <t>REMOÇÃO DOS MARCOS DAS PORTAS DO BLOCO DE SALAS QUE SERÁ MANTIDO</t>
  </si>
  <si>
    <t>SUB-TOTAL DEMOLIÇÕES E REMOÇÕES =</t>
  </si>
  <si>
    <t xml:space="preserve"> SUB-TOTAL TRABALHOS EM TERRA =</t>
  </si>
  <si>
    <t xml:space="preserve">ÁREA DO VOLUME DO ATERRO 15,75M2 X 48,80M DE COMPRIMENTO, CONFORME PROJETO DE NÍVEIS </t>
  </si>
  <si>
    <t>10,37M3 DO PAVIMENTO TÉRREO E 13,72M3 DO PAVIMENTO SUBTERRÂNEO</t>
  </si>
  <si>
    <t>PAVIMENTO TÉRREO: 1,20M3 X 28 TUBULÕES = 33,60M3: PAVIMENTO SUBTERRÂNEO: 1,40M3 X (46 DO ARRIMO  + 77 DOS PILARES + 8 PARA COBERTURA DA QUADRA) = 183,40M3</t>
  </si>
  <si>
    <t>DESATERRO NA PARTE DO PAVIMENTO SUBTERRÂNEO PARA ALCANÇAR UM PÉ DIREITO DE 3,00M. DESATERRO DE UMA ALTURA DE APROXIMADAMENTE 1,00M</t>
  </si>
  <si>
    <r>
      <t>Armadura de aço, CA 50/60, corte e dobra no canteiro</t>
    </r>
    <r>
      <rPr>
        <sz val="12"/>
        <rFont val="Calibri"/>
        <family val="2"/>
      </rPr>
      <t xml:space="preserve">                                                                                                                    </t>
    </r>
  </si>
  <si>
    <t>Será medido pelo peso nominal das bitolas constantes no projeto de armadura (kg).
O item remunera o fornecimento de aço CA-50/60 ( A ou B ) com fyk igual 500 MPa, dobramento, transporte e colocação de armaduras de qualquer bitola e qualquer comprimento; estão incluídos no item os serviços e materiais secundários como arame, espaçadores, perdas decorrentes de desbitolamento, cortes e pontas de transpasse para emendas.</t>
  </si>
  <si>
    <t>CONFORME PROJETO ESTRUTURAL</t>
  </si>
  <si>
    <t>26,25M2 DO PAVIMENTO TÉRREO E 34,32M2 DO PAVIMENTO SUBTERRÂNEO + REGULARIZAÇÃO DOS TUBULÕES 209,88M2 = 270,72M2</t>
  </si>
  <si>
    <t>PILARES DO CORREDOR PARA O PÁTIO CENTRAL- 15 PILARES X PROFUNDIDADE DE 1,5M EM CADA ESTACA</t>
  </si>
  <si>
    <t>IGUAL A ÁREA DE REGULARIZAÇÃO DE FUNDO DE VALA X 5CM DE ESPESSURA</t>
  </si>
  <si>
    <t xml:space="preserve">PAVIMENTO TÉRREO: 987,35M2 + PAVIMENTO SUBTERRÂNEO:1.138,90M2 </t>
  </si>
  <si>
    <t>MUROS DO ENTORNO, CONFORME PROJETO ARQUITETÔNICO</t>
  </si>
  <si>
    <t>IGUAL O COMPRIMENTO DE MURO</t>
  </si>
  <si>
    <t>ÁREA DO ATERRO NO PAVIMENTO TÉRREO</t>
  </si>
  <si>
    <t>SEIS FUROS DE ATÉ 10M</t>
  </si>
  <si>
    <t>SUB-TOTAL SONDAGEM, FUNDAÇÕES, MUROS E CONTENÇÕES =</t>
  </si>
  <si>
    <t>Armadura de aço p/ vigas e pilares  CA-50/60, corte e dobra no canteiro</t>
  </si>
  <si>
    <t>UMA MOBILIZAÇÃO</t>
  </si>
  <si>
    <t xml:space="preserve">CONFORME PROJETO ESTRUTURAL </t>
  </si>
  <si>
    <t>PAVIMENTO TÉRREO: 551,21M2 + 815,96M2; PAVIMENTO SUBTERRÂNEO: 815,96M2 = 2.183,13M2</t>
  </si>
  <si>
    <t>Será medido pelo volume, ou seja, a área do pano a ser escorado vigas ou laje com a altura das escoras entre 2,20 e 3,00 m (m³). 
O item remunera o fornecimento de materiais e mão-de-obra necessários para a execução de escoramento de madeira com estroncas de eucalipto com diâmetro mínimo de 12 cm.</t>
  </si>
  <si>
    <t>IGUAL ÁREA DE LAJE</t>
  </si>
  <si>
    <t>IGUAL ÁREA DE CIMBRAMENTO</t>
  </si>
  <si>
    <t>SUB-TOTAL SUPERESTRUTURA =</t>
  </si>
  <si>
    <t>SUB-TOTAL ALVENARIA =</t>
  </si>
  <si>
    <t>ALVENARIA PAVIMENTO TÉRREO = 1.006,53M2 + ALVENARIA PAVIMENTO SUBTERRÂNEO = 192,75M2 + ALVENARIA DAS PLATIBANDAS = 432,44M2 - TOTAL GERAL: 1.631,72M2</t>
  </si>
  <si>
    <t>MURO DE ARRIMO PRINCIPAL = 218,85M2 + MURO DE ARRIMO NO FUNDO E LATERAL = 166,20M2 + ARQUIBANCADA = 30M2</t>
  </si>
  <si>
    <t>CONFORME PROJETO ARQUITETÔNICO - DIAGRAMA DA COBERTURA = 1.314,60M2 + 8%</t>
  </si>
  <si>
    <t xml:space="preserve">CONFORME PROJETO ARQUITETÔNICO - DIAGRAMA DE COBERTURA = 6,40M + 7,50M + 4,40M + 6,00M + 10,90 + 8,40M + 11,70M + 7,80M = 63,10M  </t>
  </si>
  <si>
    <t>CONFORME PROJETO ARQUITETÔNICO - DIAGRAMA DE COBERTURA = CALHA TIPO 1 = 30,60M</t>
  </si>
  <si>
    <t xml:space="preserve">CONFORME PROJETO ARQUITETÔNICO - DIAGRAMA DE COBERTURA = 38,40M + 2,50M + 15,27M + 5,10M + 70,13M =  </t>
  </si>
  <si>
    <t>IGUAL A ÁREA DE COBERTURA</t>
  </si>
  <si>
    <t xml:space="preserve">CONFORME PROJETO ARQUITETÔNICO - DIAGRAMA DE COBERTURA </t>
  </si>
  <si>
    <t>CONFORME PROJETO ARQUITETÔNICO - DIAGRAMA DE COBERTURA = CALHA TIPO 2 = 7,65M + 20,65M + 18,60M + 24,15M + 1,90M + 16,30M + 78,00M + 32,00 = 199,25M</t>
  </si>
  <si>
    <t xml:space="preserve">Condutor de água pluvial </t>
  </si>
  <si>
    <t>IGUAL A ÁREA DE LAJE</t>
  </si>
  <si>
    <t>IGUAL A ÁREA DO TELHADO SEM A PORCENTAGEM DE 8%</t>
  </si>
  <si>
    <t>SUB-TOTAL COBERTURA E FORRO=</t>
  </si>
  <si>
    <t>CONFORME PROJETO HIDROSSANITÁRIO</t>
  </si>
  <si>
    <t>CONFORME PROJETO ARQUITETÔNICO</t>
  </si>
  <si>
    <t>SUB-TOTAL INSTALAÇÕES HIDRÁULICAS =</t>
  </si>
  <si>
    <t>SUB-TOTAL INSTALAÇÕES SANITÁRIAS =</t>
  </si>
  <si>
    <t>Interruptor 03/02 ou paralelo - teclas simples 10A - 250V</t>
  </si>
  <si>
    <t>Tomada universal 2 P+T ou Interruptor 03/02 ou paralelo - teclas simples 10A - 250V</t>
  </si>
  <si>
    <t>Será medido por unidade de tomada instalada (un), ou interruptor instalado (un). O item remunera o fornecimento e instalação de interruptor, simples de embutir, com três teclas fosforescente, com contatos de prata, a prova de faísca, de funcionamento silencioso; remunera também o espelho correspondente.
O item remunera o fornecimento e instalação de tomada com dois pólos e um terra de 10A para 250V; com placa, haste, contatos de prata e componentes de função elétrica em liga de cobre, conforme ABNT NBR 14136. Remunera também o fornecimento e instalação de placa espelho.</t>
  </si>
  <si>
    <t>SUB-TOTAL INSTALAÇÃO ELÉTRICA =</t>
  </si>
  <si>
    <t>UMA UNIDADE PARA A QUADRA</t>
  </si>
  <si>
    <t>SUB-TOTAL ESQUADRIAS DE MADEIRA =</t>
  </si>
  <si>
    <t>SUB-TOTAL ESQUADRIAS METÁLICAS =</t>
  </si>
  <si>
    <t>SUB-TOTAL FERRAGENS =</t>
  </si>
  <si>
    <t>SUB-TOTAL REVESTIMENTO =</t>
  </si>
  <si>
    <t>SUB-TOTAL BANCADAS, PRATELEIRAS E DIVISÓRIAS=</t>
  </si>
  <si>
    <t>CONSIDERANDO 20 CM DE TRANSPASSE EM CADA LADO VERGA = 3,08 M3 E CONTRA VERGA = 1,63 M3</t>
  </si>
  <si>
    <t>SUB-TOTAL PISOS E RODAPÉS =</t>
  </si>
  <si>
    <t>M2</t>
  </si>
  <si>
    <t>Soleira ou peitoril de granito cinza castelo e=2cm</t>
  </si>
  <si>
    <t>Divisória de granito cinza castelo (incluindo todas as ferragens em latão cromado), e = 3cm</t>
  </si>
  <si>
    <t xml:space="preserve">SOLEIRA E PEITORIL CONFORME PROJETO </t>
  </si>
  <si>
    <t>Tinta acrílica em parede externa/interna, e forro de gesso sem emassamento (duas demãos)</t>
  </si>
  <si>
    <t>Emassamento de parede interna, externa e forro de gesso com massa corrida à base de PVA com duas demãos, para pintura látex</t>
  </si>
  <si>
    <t>150402</t>
  </si>
  <si>
    <t>Pavimentação intertravada em peças pré-moldadas de concreto sobre colchão de areia de e=8,0cm (e=8,0 cm, Fck das pçs. De concreto = 35 Mpa)</t>
  </si>
  <si>
    <t>Será medido pela área total de piso pavimentado com blocos de concreto (m²).
O item remunera o fornecimento de blocos pré-moldados, articulados, em concreto simples, altamente vibrado e prensado, com resistência média a compressão de 35 MPa, espessura de 6 cm, tipos: raquete e / ou retangular e / ou sextavado e / ou 16 faces, conforme as normas NBR 9780 e NBR 9781;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t>
  </si>
  <si>
    <t>SUB-TOTAL PINTURA =</t>
  </si>
  <si>
    <t>SUB-TOTAL QUADRA =</t>
  </si>
  <si>
    <t>SUB-TOTAL DA LIMPEZA =</t>
  </si>
  <si>
    <t>CONFORME PROJETO DE PAGINAÇÃO DE PISO E ESPECIFICAÇÃO DE ACABAMENTO</t>
  </si>
  <si>
    <t>CONFORME PROJETO DE  ESPECIFICAÇÃO DE ACABAMENTO</t>
  </si>
  <si>
    <t>CONFORME PROJETO DE ESPECIFICAÇÕES DE ACABAMENTO</t>
  </si>
  <si>
    <t>COFORME PROJETO DE PLANTA BAIXA</t>
  </si>
  <si>
    <t>CONFORME PROJETO DE PAGINAÇÃO DE PISO E DE ACABAMENTO</t>
  </si>
  <si>
    <t>LIMPEZA TOTAL DA ÁREA CONSTRUÍDA</t>
  </si>
  <si>
    <t>DIVERSOS</t>
  </si>
  <si>
    <t>SUB-TOTAL DIVERSOS  =</t>
  </si>
  <si>
    <t>190000</t>
  </si>
  <si>
    <t xml:space="preserve">ESCOLA ESTADUAL / MUNICIPAL: CARAMURU                                                                                                                                                 </t>
  </si>
  <si>
    <t xml:space="preserve">MUNICÍPIO / DISTRITO: MOEMA                                                                                                                                                        </t>
  </si>
  <si>
    <t>SRE: DIVINÓPOLIS</t>
  </si>
  <si>
    <t>ENDEREÇO: RUA CAETÉS, N.° 457, BAIRRO CENTRO - MOEMA/MG</t>
  </si>
  <si>
    <t>SERVIÇOS: REFORMA / AMPLIAÇÃO / CONSTRUÇÃO</t>
  </si>
  <si>
    <t>LOCAL / DATA: MOEMA/MG, 20 DE ABRIL DE 2.023.</t>
  </si>
  <si>
    <t xml:space="preserve">RESPONSÁVEL TÉCNICO: THAMILA ISRAEL DOS REIS </t>
  </si>
  <si>
    <t xml:space="preserve">REPRESENTANTE LEGAL: ALAELSON ANTÔNIO DE OLIVEIRA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</si>
</sst>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0\ ;&quot; (&quot;#,##0.00\);&quot; -&quot;#\ ;@\ "/>
    <numFmt numFmtId="166" formatCode="dd/mm/yy;@"/>
  </numFmts>
  <fonts count="33" x14ac:knownFonts="1">
    <font>
      <sz val="11"/>
      <color theme="1"/>
      <name val="Calibri"/>
      <family val="2"/>
      <scheme val="minor"/>
    </font>
    <font>
      <b/>
      <sz val="14"/>
      <name val="Arial"/>
      <family val="2"/>
    </font>
    <font>
      <b/>
      <sz val="9"/>
      <name val="Arial"/>
      <family val="2"/>
    </font>
    <font>
      <b/>
      <sz val="10"/>
      <name val="Arial"/>
      <family val="2"/>
    </font>
    <font>
      <sz val="10"/>
      <name val="Arial"/>
      <family val="2"/>
    </font>
    <font>
      <b/>
      <sz val="12"/>
      <name val="Arial"/>
      <family val="2"/>
    </font>
    <font>
      <b/>
      <sz val="10"/>
      <color indexed="8"/>
      <name val="Arial"/>
      <family val="2"/>
    </font>
    <font>
      <sz val="14"/>
      <name val="Arial"/>
      <family val="2"/>
    </font>
    <font>
      <b/>
      <sz val="12"/>
      <name val="Calibri"/>
      <family val="2"/>
    </font>
    <font>
      <sz val="14"/>
      <name val="Calibri"/>
      <family val="2"/>
    </font>
    <font>
      <sz val="12"/>
      <name val="Calibri"/>
      <family val="2"/>
    </font>
    <font>
      <b/>
      <u/>
      <sz val="12"/>
      <name val="Calibri"/>
      <family val="2"/>
    </font>
    <font>
      <b/>
      <sz val="18"/>
      <name val="Arial"/>
      <family val="2"/>
    </font>
    <font>
      <b/>
      <sz val="12"/>
      <color indexed="8"/>
      <name val="Arial"/>
      <family val="2"/>
    </font>
    <font>
      <vertAlign val="superscript"/>
      <sz val="14"/>
      <name val="Calibri"/>
      <family val="2"/>
    </font>
    <font>
      <b/>
      <vertAlign val="superscript"/>
      <sz val="12"/>
      <name val="Calibri"/>
      <family val="2"/>
    </font>
    <font>
      <b/>
      <i/>
      <sz val="12"/>
      <name val="Calibri"/>
      <family val="2"/>
    </font>
    <font>
      <sz val="11"/>
      <color theme="1"/>
      <name val="Calibri"/>
      <family val="2"/>
      <scheme val="minor"/>
    </font>
    <font>
      <b/>
      <sz val="11"/>
      <color theme="1"/>
      <name val="Calibri"/>
      <family val="2"/>
      <scheme val="minor"/>
    </font>
    <font>
      <b/>
      <sz val="12"/>
      <name val="Calibri"/>
      <family val="2"/>
      <scheme val="minor"/>
    </font>
    <font>
      <sz val="11"/>
      <name val="Calibri"/>
      <family val="2"/>
      <scheme val="minor"/>
    </font>
    <font>
      <sz val="14"/>
      <name val="Calibri"/>
      <family val="2"/>
      <scheme val="minor"/>
    </font>
    <font>
      <b/>
      <sz val="12"/>
      <color rgb="FFFF0000"/>
      <name val="Calibri"/>
      <family val="2"/>
      <scheme val="minor"/>
    </font>
    <font>
      <sz val="12"/>
      <color theme="1"/>
      <name val="Calibri"/>
      <family val="2"/>
      <scheme val="minor"/>
    </font>
    <font>
      <sz val="12"/>
      <name val="Calibri"/>
      <family val="2"/>
      <scheme val="minor"/>
    </font>
    <font>
      <b/>
      <sz val="14"/>
      <name val="Calibri"/>
      <family val="2"/>
      <scheme val="minor"/>
    </font>
    <font>
      <b/>
      <u/>
      <sz val="12"/>
      <name val="Calibri"/>
      <family val="2"/>
      <scheme val="minor"/>
    </font>
    <font>
      <b/>
      <sz val="10"/>
      <name val="Calibri"/>
      <family val="2"/>
      <scheme val="minor"/>
    </font>
    <font>
      <b/>
      <i/>
      <u/>
      <sz val="16"/>
      <name val="Calibri"/>
      <family val="2"/>
      <scheme val="minor"/>
    </font>
    <font>
      <b/>
      <sz val="12"/>
      <color rgb="FFFF0000"/>
      <name val="Arial"/>
      <family val="2"/>
    </font>
    <font>
      <sz val="10"/>
      <name val="Calibri"/>
      <family val="2"/>
      <scheme val="minor"/>
    </font>
    <font>
      <b/>
      <sz val="16"/>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medium">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3">
    <xf numFmtId="0" fontId="0" fillId="0" borderId="0"/>
    <xf numFmtId="9" fontId="17" fillId="0" borderId="0" applyFont="0" applyFill="0" applyBorder="0" applyAlignment="0" applyProtection="0"/>
    <xf numFmtId="164" fontId="17" fillId="0" borderId="0" applyFont="0" applyFill="0" applyBorder="0" applyAlignment="0" applyProtection="0"/>
  </cellStyleXfs>
  <cellXfs count="446">
    <xf numFmtId="0" fontId="0" fillId="0" borderId="0" xfId="0"/>
    <xf numFmtId="49" fontId="19" fillId="2" borderId="1" xfId="0" applyNumberFormat="1" applyFont="1" applyFill="1" applyBorder="1" applyAlignment="1">
      <alignment horizontal="center" vertical="center"/>
    </xf>
    <xf numFmtId="49" fontId="19" fillId="2" borderId="1" xfId="0" applyNumberFormat="1" applyFont="1" applyFill="1" applyBorder="1" applyAlignment="1">
      <alignment horizontal="left" vertical="center"/>
    </xf>
    <xf numFmtId="4" fontId="3" fillId="0" borderId="2" xfId="0" applyNumberFormat="1" applyFont="1" applyBorder="1" applyAlignment="1">
      <alignment horizontal="center" vertical="center"/>
    </xf>
    <xf numFmtId="10" fontId="3" fillId="0" borderId="2" xfId="1" applyNumberFormat="1"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vertical="center"/>
    </xf>
    <xf numFmtId="4" fontId="17" fillId="0" borderId="3" xfId="2" applyNumberFormat="1" applyFont="1" applyBorder="1" applyAlignment="1">
      <alignment horizontal="center" vertical="center"/>
    </xf>
    <xf numFmtId="4" fontId="17" fillId="0" borderId="3" xfId="2" applyNumberFormat="1" applyFont="1" applyBorder="1" applyAlignment="1">
      <alignment horizontal="center" vertical="center"/>
    </xf>
    <xf numFmtId="10" fontId="17" fillId="0" borderId="3" xfId="1" applyNumberFormat="1" applyFont="1" applyBorder="1" applyAlignment="1">
      <alignment horizontal="center" vertical="center"/>
    </xf>
    <xf numFmtId="10" fontId="17" fillId="0" borderId="3" xfId="1" applyNumberFormat="1" applyFont="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10" fontId="17" fillId="0" borderId="2" xfId="1" applyNumberFormat="1" applyFont="1" applyBorder="1" applyAlignment="1">
      <alignment vertical="center"/>
    </xf>
    <xf numFmtId="0" fontId="0" fillId="0" borderId="0" xfId="0" applyBorder="1" applyAlignment="1">
      <alignment vertical="center"/>
    </xf>
    <xf numFmtId="4" fontId="17" fillId="0" borderId="2" xfId="2" applyNumberFormat="1" applyFont="1" applyBorder="1" applyAlignment="1">
      <alignment horizontal="center" vertical="center"/>
    </xf>
    <xf numFmtId="10" fontId="17" fillId="0" borderId="2" xfId="1" applyNumberFormat="1" applyFont="1" applyBorder="1" applyAlignment="1">
      <alignment horizontal="center" vertical="center"/>
    </xf>
    <xf numFmtId="4" fontId="18" fillId="0" borderId="2" xfId="2" applyNumberFormat="1" applyFont="1" applyBorder="1" applyAlignment="1">
      <alignment horizontal="center" vertical="center"/>
    </xf>
    <xf numFmtId="10" fontId="18" fillId="0" borderId="2" xfId="1" applyNumberFormat="1" applyFont="1" applyBorder="1" applyAlignment="1">
      <alignment horizontal="center" vertical="center"/>
    </xf>
    <xf numFmtId="10" fontId="20" fillId="0" borderId="2" xfId="1" applyNumberFormat="1" applyFont="1" applyBorder="1" applyAlignment="1">
      <alignment vertical="center"/>
    </xf>
    <xf numFmtId="0" fontId="20" fillId="2" borderId="0" xfId="0" applyFont="1" applyFill="1"/>
    <xf numFmtId="0" fontId="21" fillId="2" borderId="0" xfId="0" applyFont="1" applyFill="1"/>
    <xf numFmtId="0" fontId="3" fillId="2" borderId="0" xfId="0" applyFont="1" applyFill="1" applyBorder="1"/>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0" fillId="0" borderId="0" xfId="0" applyFont="1" applyFill="1"/>
    <xf numFmtId="0" fontId="3" fillId="2" borderId="0" xfId="0" applyFont="1" applyFill="1" applyBorder="1" applyAlignment="1">
      <alignment horizontal="left" vertical="center" wrapText="1"/>
    </xf>
    <xf numFmtId="0" fontId="6" fillId="2" borderId="0" xfId="0" applyFont="1" applyFill="1" applyBorder="1"/>
    <xf numFmtId="49" fontId="0" fillId="2" borderId="0" xfId="0" applyNumberFormat="1" applyFont="1" applyFill="1"/>
    <xf numFmtId="0" fontId="0" fillId="2" borderId="0" xfId="0" applyFont="1" applyFill="1" applyAlignment="1">
      <alignment horizontal="justify" wrapText="1"/>
    </xf>
    <xf numFmtId="0" fontId="7" fillId="0" borderId="0" xfId="0" applyFont="1" applyFill="1" applyAlignment="1">
      <alignment vertical="center"/>
    </xf>
    <xf numFmtId="0" fontId="7" fillId="0" borderId="0" xfId="0" applyFont="1" applyFill="1" applyAlignment="1">
      <alignment horizontal="center" vertical="center"/>
    </xf>
    <xf numFmtId="4" fontId="7" fillId="2" borderId="0" xfId="2" applyNumberFormat="1" applyFont="1" applyFill="1" applyAlignment="1">
      <alignment horizontal="center" vertical="center"/>
    </xf>
    <xf numFmtId="0" fontId="7" fillId="2" borderId="0" xfId="0" applyFont="1" applyFill="1" applyAlignment="1">
      <alignment horizontal="center" vertical="center"/>
    </xf>
    <xf numFmtId="0" fontId="22" fillId="2" borderId="0" xfId="0" applyFont="1" applyFill="1" applyBorder="1" applyAlignment="1">
      <alignment horizontal="center"/>
    </xf>
    <xf numFmtId="0" fontId="23" fillId="2" borderId="0" xfId="0" applyFont="1" applyFill="1" applyAlignment="1">
      <alignment horizontal="center"/>
    </xf>
    <xf numFmtId="0" fontId="24" fillId="2" borderId="0" xfId="0" applyFont="1" applyFill="1"/>
    <xf numFmtId="0" fontId="0" fillId="2" borderId="0" xfId="0" applyFont="1" applyFill="1"/>
    <xf numFmtId="0" fontId="25" fillId="2" borderId="4" xfId="0" applyFont="1" applyFill="1" applyBorder="1" applyAlignment="1" applyProtection="1">
      <alignment horizontal="center" vertical="center"/>
      <protection locked="0"/>
    </xf>
    <xf numFmtId="0" fontId="25" fillId="2" borderId="5" xfId="0" applyNumberFormat="1" applyFont="1" applyFill="1" applyBorder="1" applyAlignment="1" applyProtection="1">
      <alignment vertical="center"/>
      <protection locked="0"/>
    </xf>
    <xf numFmtId="49" fontId="25" fillId="2" borderId="3" xfId="0" applyNumberFormat="1" applyFont="1" applyFill="1" applyBorder="1" applyAlignment="1" applyProtection="1">
      <alignment horizontal="center" vertical="center"/>
      <protection locked="0"/>
    </xf>
    <xf numFmtId="49" fontId="25" fillId="0" borderId="1" xfId="0" applyNumberFormat="1" applyFont="1" applyFill="1" applyBorder="1" applyAlignment="1" applyProtection="1">
      <alignment horizontal="center" vertical="center"/>
      <protection locked="0"/>
    </xf>
    <xf numFmtId="10" fontId="25" fillId="0" borderId="2" xfId="0" applyNumberFormat="1" applyFont="1" applyFill="1" applyBorder="1" applyAlignment="1" applyProtection="1">
      <alignment horizontal="center" vertical="center"/>
      <protection locked="0"/>
    </xf>
    <xf numFmtId="49" fontId="25" fillId="2" borderId="2" xfId="0" applyNumberFormat="1" applyFont="1" applyFill="1" applyBorder="1" applyAlignment="1" applyProtection="1">
      <alignment horizontal="center" vertical="center"/>
      <protection locked="0"/>
    </xf>
    <xf numFmtId="4" fontId="25" fillId="2" borderId="2" xfId="2" applyNumberFormat="1"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wrapText="1"/>
      <protection locked="0"/>
    </xf>
    <xf numFmtId="4" fontId="25" fillId="2" borderId="2" xfId="2" applyNumberFormat="1" applyFont="1" applyFill="1" applyBorder="1" applyAlignment="1" applyProtection="1">
      <alignment horizontal="center" vertical="center" wrapText="1"/>
      <protection locked="0"/>
    </xf>
    <xf numFmtId="49" fontId="19" fillId="2" borderId="6" xfId="0" applyNumberFormat="1" applyFont="1" applyFill="1" applyBorder="1" applyAlignment="1" applyProtection="1">
      <alignment horizontal="center" vertical="center" wrapText="1"/>
      <protection locked="0"/>
    </xf>
    <xf numFmtId="0" fontId="25" fillId="2" borderId="2" xfId="0" applyFont="1" applyFill="1" applyBorder="1" applyAlignment="1" applyProtection="1">
      <alignment horizontal="justify" vertical="center" wrapText="1"/>
      <protection locked="0"/>
    </xf>
    <xf numFmtId="0" fontId="21" fillId="2" borderId="7" xfId="0" applyNumberFormat="1" applyFont="1" applyFill="1" applyBorder="1" applyAlignment="1" applyProtection="1">
      <alignment horizontal="center" vertical="center" wrapText="1"/>
      <protection locked="0"/>
    </xf>
    <xf numFmtId="49" fontId="19" fillId="2" borderId="8" xfId="0" applyNumberFormat="1" applyFont="1" applyFill="1" applyBorder="1" applyAlignment="1" applyProtection="1">
      <alignment horizontal="center" vertical="center" wrapText="1"/>
      <protection locked="0"/>
    </xf>
    <xf numFmtId="0" fontId="19" fillId="2" borderId="7" xfId="0" applyFont="1" applyFill="1" applyBorder="1" applyAlignment="1" applyProtection="1">
      <alignment horizontal="justify" vertical="center" wrapText="1"/>
      <protection locked="0"/>
    </xf>
    <xf numFmtId="49" fontId="19" fillId="2" borderId="9" xfId="0" applyNumberFormat="1" applyFont="1" applyFill="1" applyBorder="1" applyAlignment="1" applyProtection="1">
      <alignment horizontal="center" vertical="center" wrapText="1"/>
      <protection locked="0"/>
    </xf>
    <xf numFmtId="0" fontId="24" fillId="2" borderId="10" xfId="0" applyFont="1" applyFill="1" applyBorder="1" applyAlignment="1" applyProtection="1">
      <alignment horizontal="justify" vertical="center" wrapText="1"/>
      <protection locked="0"/>
    </xf>
    <xf numFmtId="0" fontId="19" fillId="2" borderId="10" xfId="0" applyFont="1" applyFill="1" applyBorder="1" applyAlignment="1" applyProtection="1">
      <alignment horizontal="justify" vertical="center" wrapText="1"/>
      <protection locked="0"/>
    </xf>
    <xf numFmtId="0" fontId="19" fillId="2" borderId="10" xfId="0" applyFont="1" applyFill="1" applyBorder="1" applyAlignment="1">
      <alignment horizontal="justify" vertical="center" wrapText="1"/>
    </xf>
    <xf numFmtId="49" fontId="8" fillId="2" borderId="9" xfId="0" applyNumberFormat="1" applyFont="1" applyFill="1" applyBorder="1" applyAlignment="1">
      <alignment horizontal="center" vertical="center" wrapText="1"/>
    </xf>
    <xf numFmtId="0" fontId="8" fillId="2" borderId="10" xfId="0" applyFont="1" applyFill="1" applyBorder="1" applyAlignment="1">
      <alignment horizontal="justify" vertical="center" wrapText="1"/>
    </xf>
    <xf numFmtId="0" fontId="10" fillId="2" borderId="10" xfId="0" applyFont="1" applyFill="1" applyBorder="1" applyAlignment="1">
      <alignment horizontal="justify" vertical="center" wrapText="1"/>
    </xf>
    <xf numFmtId="0" fontId="26" fillId="2" borderId="10" xfId="0" applyFont="1" applyFill="1" applyBorder="1" applyAlignment="1" applyProtection="1">
      <alignment horizontal="justify" vertical="center" wrapText="1"/>
      <protection locked="0"/>
    </xf>
    <xf numFmtId="165" fontId="25" fillId="2" borderId="11" xfId="0" applyNumberFormat="1" applyFont="1" applyFill="1" applyBorder="1" applyAlignment="1" applyProtection="1">
      <alignment horizontal="center" vertical="center" wrapText="1"/>
      <protection locked="0"/>
    </xf>
    <xf numFmtId="2" fontId="24" fillId="2" borderId="10" xfId="0" applyNumberFormat="1" applyFont="1" applyFill="1" applyBorder="1" applyAlignment="1" applyProtection="1">
      <alignment horizontal="justify" vertical="center" wrapText="1"/>
      <protection locked="0"/>
    </xf>
    <xf numFmtId="0" fontId="21" fillId="2" borderId="10" xfId="0" applyNumberFormat="1" applyFont="1" applyFill="1" applyBorder="1" applyAlignment="1" applyProtection="1">
      <alignment horizontal="center" vertical="center" wrapText="1"/>
      <protection locked="0"/>
    </xf>
    <xf numFmtId="2" fontId="19" fillId="2" borderId="10" xfId="0" applyNumberFormat="1" applyFont="1" applyFill="1" applyBorder="1" applyAlignment="1" applyProtection="1">
      <alignment horizontal="justify" vertical="center" wrapText="1"/>
      <protection locked="0"/>
    </xf>
    <xf numFmtId="0" fontId="3" fillId="2" borderId="0" xfId="0" applyFont="1" applyFill="1" applyBorder="1" applyAlignment="1">
      <alignment horizontal="center" vertical="center" wrapText="1"/>
    </xf>
    <xf numFmtId="2" fontId="24" fillId="2" borderId="0" xfId="0" applyNumberFormat="1" applyFont="1" applyFill="1" applyBorder="1" applyAlignment="1" applyProtection="1">
      <alignment horizontal="justify" vertical="center" wrapText="1"/>
      <protection locked="0"/>
    </xf>
    <xf numFmtId="0" fontId="19" fillId="2" borderId="12" xfId="0" applyFont="1" applyFill="1" applyBorder="1" applyAlignment="1" applyProtection="1">
      <alignment horizontal="justify" vertical="center" wrapText="1"/>
      <protection locked="0"/>
    </xf>
    <xf numFmtId="0" fontId="24" fillId="2" borderId="12" xfId="0" applyFont="1" applyFill="1" applyBorder="1" applyAlignment="1" applyProtection="1">
      <alignment horizontal="justify" vertical="center" wrapText="1"/>
      <protection locked="0"/>
    </xf>
    <xf numFmtId="49" fontId="19" fillId="2" borderId="13" xfId="0" applyNumberFormat="1" applyFont="1" applyFill="1" applyBorder="1" applyAlignment="1" applyProtection="1">
      <alignment horizontal="center" vertical="center" wrapText="1"/>
      <protection locked="0"/>
    </xf>
    <xf numFmtId="0" fontId="19" fillId="2" borderId="14" xfId="0" applyFont="1" applyFill="1" applyBorder="1" applyAlignment="1" applyProtection="1">
      <alignment horizontal="justify" vertical="center" wrapText="1"/>
      <protection locked="0"/>
    </xf>
    <xf numFmtId="49" fontId="19" fillId="2" borderId="15" xfId="0" applyNumberFormat="1" applyFont="1" applyFill="1" applyBorder="1" applyAlignment="1" applyProtection="1">
      <alignment horizontal="center" vertical="center" wrapText="1"/>
      <protection locked="0"/>
    </xf>
    <xf numFmtId="0" fontId="8" fillId="2" borderId="10" xfId="0" applyFont="1" applyFill="1" applyBorder="1" applyAlignment="1" applyProtection="1">
      <alignment horizontal="justify" vertical="center" wrapText="1"/>
      <protection locked="0"/>
    </xf>
    <xf numFmtId="0" fontId="19" fillId="2" borderId="3" xfId="0" applyFont="1" applyFill="1" applyBorder="1" applyAlignment="1" applyProtection="1">
      <alignment horizontal="justify" vertical="center" wrapText="1"/>
      <protection locked="0"/>
    </xf>
    <xf numFmtId="0" fontId="26" fillId="2" borderId="7" xfId="0" applyFont="1" applyFill="1" applyBorder="1" applyAlignment="1" applyProtection="1">
      <alignment horizontal="justify" vertical="center" wrapText="1"/>
      <protection locked="0"/>
    </xf>
    <xf numFmtId="49" fontId="27" fillId="2" borderId="15" xfId="0" applyNumberFormat="1" applyFont="1" applyFill="1" applyBorder="1" applyAlignment="1" applyProtection="1">
      <alignment horizontal="center" vertical="center" wrapText="1"/>
      <protection locked="0"/>
    </xf>
    <xf numFmtId="49" fontId="26" fillId="2" borderId="10" xfId="0" applyNumberFormat="1" applyFont="1" applyFill="1" applyBorder="1" applyAlignment="1" applyProtection="1">
      <alignment horizontal="justify" vertical="center" wrapText="1"/>
      <protection locked="0"/>
    </xf>
    <xf numFmtId="0" fontId="24" fillId="2" borderId="10" xfId="0" applyFont="1" applyFill="1" applyBorder="1" applyAlignment="1">
      <alignment horizontal="justify" vertical="center" wrapText="1"/>
    </xf>
    <xf numFmtId="0" fontId="28" fillId="2" borderId="12" xfId="0" applyFont="1" applyFill="1" applyBorder="1" applyAlignment="1" applyProtection="1">
      <alignment horizontal="justify" vertical="center" wrapText="1"/>
      <protection locked="0"/>
    </xf>
    <xf numFmtId="0" fontId="20" fillId="2" borderId="0" xfId="0" applyFont="1" applyFill="1" applyBorder="1" applyAlignment="1" applyProtection="1">
      <alignment horizontal="justify" vertical="center" wrapText="1"/>
      <protection locked="0"/>
    </xf>
    <xf numFmtId="0" fontId="10" fillId="2" borderId="0" xfId="0" applyFont="1" applyFill="1" applyBorder="1" applyAlignment="1">
      <alignment horizontal="justify" vertical="center" wrapText="1"/>
    </xf>
    <xf numFmtId="2" fontId="21" fillId="2" borderId="0" xfId="0" applyNumberFormat="1" applyFont="1" applyFill="1" applyBorder="1" applyAlignment="1" applyProtection="1">
      <alignment horizontal="center" vertical="center" wrapText="1"/>
      <protection locked="0"/>
    </xf>
    <xf numFmtId="1" fontId="19" fillId="2" borderId="6" xfId="0" applyNumberFormat="1" applyFont="1" applyFill="1" applyBorder="1" applyAlignment="1" applyProtection="1">
      <alignment horizontal="center" vertical="center" wrapText="1"/>
      <protection locked="0"/>
    </xf>
    <xf numFmtId="1" fontId="19" fillId="2" borderId="8" xfId="0" applyNumberFormat="1" applyFont="1" applyFill="1" applyBorder="1" applyAlignment="1" applyProtection="1">
      <alignment horizontal="center" vertical="center" wrapText="1"/>
      <protection locked="0"/>
    </xf>
    <xf numFmtId="1" fontId="19" fillId="2" borderId="9" xfId="0" applyNumberFormat="1" applyFont="1" applyFill="1" applyBorder="1" applyAlignment="1" applyProtection="1">
      <alignment horizontal="center" vertical="center" wrapText="1"/>
      <protection locked="0"/>
    </xf>
    <xf numFmtId="0" fontId="26" fillId="2" borderId="0" xfId="0" applyFont="1" applyFill="1" applyBorder="1" applyAlignment="1" applyProtection="1">
      <alignment horizontal="justify" vertical="center" wrapText="1"/>
      <protection locked="0"/>
    </xf>
    <xf numFmtId="0" fontId="19" fillId="2" borderId="0" xfId="0" applyFont="1" applyFill="1" applyBorder="1" applyAlignment="1">
      <alignment horizontal="justify" vertical="center" wrapText="1"/>
    </xf>
    <xf numFmtId="49" fontId="19" fillId="2" borderId="16" xfId="0" applyNumberFormat="1" applyFont="1" applyFill="1" applyBorder="1" applyAlignment="1" applyProtection="1">
      <alignment horizontal="center" vertical="center" wrapText="1"/>
      <protection locked="0"/>
    </xf>
    <xf numFmtId="0" fontId="25" fillId="2" borderId="17" xfId="0" applyFont="1" applyFill="1" applyBorder="1" applyAlignment="1" applyProtection="1">
      <alignment horizontal="justify" vertical="center" wrapText="1"/>
      <protection locked="0"/>
    </xf>
    <xf numFmtId="0" fontId="19" fillId="2" borderId="0" xfId="0" applyFont="1" applyFill="1" applyBorder="1" applyAlignment="1" applyProtection="1">
      <alignment horizontal="center"/>
      <protection locked="0"/>
    </xf>
    <xf numFmtId="0" fontId="25" fillId="2" borderId="0" xfId="0" applyFont="1" applyFill="1" applyBorder="1" applyAlignment="1" applyProtection="1">
      <alignment horizontal="justify" vertical="center" wrapText="1"/>
      <protection locked="0"/>
    </xf>
    <xf numFmtId="10" fontId="25" fillId="2" borderId="2" xfId="0" applyNumberFormat="1" applyFont="1" applyFill="1" applyBorder="1" applyAlignment="1" applyProtection="1">
      <alignment horizontal="right" vertical="center" wrapText="1"/>
      <protection locked="0"/>
    </xf>
    <xf numFmtId="165" fontId="25" fillId="2" borderId="0" xfId="0" applyNumberFormat="1" applyFont="1" applyFill="1" applyBorder="1" applyAlignment="1" applyProtection="1">
      <alignment horizontal="center" vertical="center" wrapText="1"/>
      <protection locked="0"/>
    </xf>
    <xf numFmtId="49" fontId="0" fillId="2" borderId="0" xfId="0" applyNumberFormat="1" applyFont="1" applyFill="1" applyBorder="1"/>
    <xf numFmtId="0" fontId="5" fillId="2" borderId="0" xfId="0" applyFont="1" applyFill="1" applyBorder="1" applyAlignment="1">
      <alignment horizontal="justify" vertical="top" wrapText="1"/>
    </xf>
    <xf numFmtId="0" fontId="7" fillId="2" borderId="0" xfId="0" applyFont="1" applyFill="1" applyBorder="1" applyAlignment="1">
      <alignment vertical="center"/>
    </xf>
    <xf numFmtId="0" fontId="29" fillId="2" borderId="0" xfId="0" applyFont="1" applyFill="1" applyBorder="1" applyAlignment="1">
      <alignment horizontal="center"/>
    </xf>
    <xf numFmtId="0" fontId="13" fillId="2" borderId="0" xfId="0" applyFont="1" applyFill="1" applyBorder="1" applyAlignment="1">
      <alignment horizontal="center"/>
    </xf>
    <xf numFmtId="0" fontId="0" fillId="2" borderId="0" xfId="0" applyFont="1" applyFill="1" applyBorder="1" applyAlignment="1">
      <alignment horizontal="justify" wrapText="1"/>
    </xf>
    <xf numFmtId="0" fontId="7" fillId="2" borderId="0" xfId="0" applyFont="1" applyFill="1" applyAlignment="1">
      <alignment vertical="center"/>
    </xf>
    <xf numFmtId="0" fontId="0" fillId="2" borderId="2" xfId="0" applyFont="1" applyFill="1" applyBorder="1" applyAlignment="1">
      <alignment horizontal="justify" wrapText="1"/>
    </xf>
    <xf numFmtId="166" fontId="25" fillId="2" borderId="0" xfId="0" applyNumberFormat="1" applyFont="1" applyFill="1" applyBorder="1" applyAlignment="1">
      <alignment vertical="center" wrapText="1"/>
    </xf>
    <xf numFmtId="0" fontId="5" fillId="2" borderId="0" xfId="0" applyFont="1" applyFill="1" applyBorder="1"/>
    <xf numFmtId="0" fontId="0" fillId="2" borderId="0" xfId="0" applyFont="1" applyFill="1" applyAlignment="1">
      <alignment vertical="center"/>
    </xf>
    <xf numFmtId="4" fontId="0" fillId="2" borderId="0" xfId="0" applyNumberFormat="1" applyFont="1" applyFill="1" applyAlignment="1">
      <alignment vertical="center"/>
    </xf>
    <xf numFmtId="0" fontId="19" fillId="2" borderId="18" xfId="0" applyFont="1" applyFill="1" applyBorder="1" applyAlignment="1" applyProtection="1">
      <alignment vertical="center" wrapText="1"/>
      <protection locked="0"/>
    </xf>
    <xf numFmtId="10" fontId="19" fillId="2" borderId="18" xfId="1" applyNumberFormat="1" applyFont="1" applyFill="1" applyBorder="1" applyAlignment="1" applyProtection="1">
      <alignment vertical="center" wrapText="1"/>
      <protection locked="0"/>
    </xf>
    <xf numFmtId="49" fontId="30" fillId="2" borderId="13" xfId="0" applyNumberFormat="1" applyFont="1" applyFill="1" applyBorder="1" applyAlignment="1" applyProtection="1">
      <alignment horizontal="center" vertical="center" wrapText="1"/>
      <protection locked="0"/>
    </xf>
    <xf numFmtId="165" fontId="19" fillId="2" borderId="18" xfId="0" applyNumberFormat="1" applyFont="1" applyFill="1" applyBorder="1" applyProtection="1">
      <protection locked="0"/>
    </xf>
    <xf numFmtId="0" fontId="24" fillId="2" borderId="3" xfId="0" applyFont="1" applyFill="1" applyBorder="1" applyAlignment="1" applyProtection="1">
      <alignment horizontal="justify" vertical="center" wrapText="1"/>
      <protection locked="0"/>
    </xf>
    <xf numFmtId="0" fontId="24" fillId="2" borderId="7" xfId="0" applyFont="1" applyFill="1" applyBorder="1" applyAlignment="1" applyProtection="1">
      <alignment horizontal="justify" vertical="center" wrapText="1"/>
      <protection locked="0"/>
    </xf>
    <xf numFmtId="0" fontId="19" fillId="2" borderId="7" xfId="0" applyFont="1" applyFill="1" applyBorder="1" applyAlignment="1">
      <alignment horizontal="justify" vertical="center" wrapText="1"/>
    </xf>
    <xf numFmtId="0" fontId="24" fillId="2" borderId="5" xfId="0" applyFont="1" applyFill="1" applyBorder="1" applyAlignment="1" applyProtection="1">
      <alignment horizontal="justify" vertical="center" wrapText="1"/>
      <protection locked="0"/>
    </xf>
    <xf numFmtId="0" fontId="8" fillId="2" borderId="7" xfId="0" applyFont="1" applyFill="1" applyBorder="1" applyAlignment="1">
      <alignment horizontal="justify" vertical="center" wrapText="1"/>
    </xf>
    <xf numFmtId="0" fontId="8" fillId="2" borderId="3" xfId="0" applyFont="1" applyFill="1" applyBorder="1" applyAlignment="1">
      <alignment horizontal="justify" vertical="center" wrapText="1"/>
    </xf>
    <xf numFmtId="165" fontId="31" fillId="2" borderId="14" xfId="0" applyNumberFormat="1" applyFont="1" applyFill="1" applyBorder="1" applyAlignment="1" applyProtection="1">
      <alignment horizontal="center" vertical="center" wrapText="1"/>
      <protection locked="0"/>
    </xf>
    <xf numFmtId="2" fontId="19" fillId="2" borderId="19" xfId="0" applyNumberFormat="1" applyFont="1" applyFill="1" applyBorder="1" applyAlignment="1" applyProtection="1">
      <alignment horizontal="justify" vertical="center" wrapText="1"/>
      <protection locked="0"/>
    </xf>
    <xf numFmtId="0" fontId="25" fillId="2" borderId="3" xfId="0" applyFont="1" applyFill="1" applyBorder="1" applyAlignment="1" applyProtection="1">
      <alignment horizontal="justify" vertical="center" wrapText="1"/>
      <protection locked="0"/>
    </xf>
    <xf numFmtId="2" fontId="19" fillId="2" borderId="7" xfId="0" applyNumberFormat="1" applyFont="1" applyFill="1" applyBorder="1" applyAlignment="1" applyProtection="1">
      <alignment horizontal="justify" vertical="center" wrapText="1"/>
      <protection locked="0"/>
    </xf>
    <xf numFmtId="2" fontId="24" fillId="2" borderId="3" xfId="0" applyNumberFormat="1" applyFont="1" applyFill="1" applyBorder="1" applyAlignment="1" applyProtection="1">
      <alignment horizontal="justify" vertical="center" wrapText="1"/>
      <protection locked="0"/>
    </xf>
    <xf numFmtId="2" fontId="24" fillId="2" borderId="7" xfId="0" applyNumberFormat="1" applyFont="1" applyFill="1" applyBorder="1" applyAlignment="1" applyProtection="1">
      <alignment horizontal="justify" vertical="center" wrapText="1"/>
      <protection locked="0"/>
    </xf>
    <xf numFmtId="2" fontId="19" fillId="2" borderId="3" xfId="0" applyNumberFormat="1" applyFont="1" applyFill="1" applyBorder="1" applyAlignment="1" applyProtection="1">
      <alignment horizontal="justify" vertical="center" wrapText="1"/>
      <protection locked="0"/>
    </xf>
    <xf numFmtId="2" fontId="19" fillId="2" borderId="5" xfId="0" applyNumberFormat="1" applyFont="1" applyFill="1" applyBorder="1" applyAlignment="1" applyProtection="1">
      <alignment horizontal="justify" vertical="center" wrapText="1"/>
      <protection locked="0"/>
    </xf>
    <xf numFmtId="165" fontId="19" fillId="2" borderId="20" xfId="0" applyNumberFormat="1" applyFont="1" applyFill="1" applyBorder="1" applyAlignment="1" applyProtection="1">
      <alignment horizontal="center" vertical="center" wrapText="1"/>
      <protection locked="0"/>
    </xf>
    <xf numFmtId="165" fontId="31" fillId="2" borderId="2" xfId="0" applyNumberFormat="1" applyFont="1" applyFill="1" applyBorder="1" applyAlignment="1" applyProtection="1">
      <alignment horizontal="center" vertical="center" wrapText="1"/>
      <protection locked="0"/>
    </xf>
    <xf numFmtId="0" fontId="19" fillId="2" borderId="21" xfId="0" applyFont="1" applyFill="1" applyBorder="1" applyAlignment="1" applyProtection="1">
      <alignment horizontal="justify" vertical="center" wrapText="1"/>
      <protection locked="0"/>
    </xf>
    <xf numFmtId="0" fontId="24" fillId="2" borderId="21" xfId="0" applyFont="1" applyFill="1" applyBorder="1" applyAlignment="1" applyProtection="1">
      <alignment horizontal="justify" vertical="center" wrapText="1"/>
      <protection locked="0"/>
    </xf>
    <xf numFmtId="0" fontId="24" fillId="2" borderId="22" xfId="0" applyFont="1" applyFill="1" applyBorder="1" applyAlignment="1" applyProtection="1">
      <alignment horizontal="justify" vertical="center" wrapText="1"/>
      <protection locked="0"/>
    </xf>
    <xf numFmtId="0" fontId="24" fillId="2" borderId="23" xfId="0" applyFont="1" applyFill="1" applyBorder="1" applyAlignment="1" applyProtection="1">
      <alignment horizontal="justify" vertical="center" wrapText="1"/>
      <protection locked="0"/>
    </xf>
    <xf numFmtId="0" fontId="31" fillId="2" borderId="0" xfId="0" applyFont="1" applyFill="1" applyBorder="1" applyAlignment="1" applyProtection="1">
      <alignment horizontal="center" vertical="center" wrapText="1"/>
      <protection locked="0"/>
    </xf>
    <xf numFmtId="165" fontId="31" fillId="2" borderId="0" xfId="0" applyNumberFormat="1" applyFont="1" applyFill="1" applyBorder="1" applyAlignment="1" applyProtection="1">
      <alignment horizontal="center" vertical="center" wrapText="1"/>
      <protection locked="0"/>
    </xf>
    <xf numFmtId="0" fontId="31" fillId="2" borderId="18" xfId="0" applyFont="1" applyFill="1" applyBorder="1" applyAlignment="1" applyProtection="1">
      <alignment vertical="center" wrapText="1"/>
      <protection locked="0"/>
    </xf>
    <xf numFmtId="0" fontId="24" fillId="2" borderId="3"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justify" vertical="center" wrapText="1"/>
      <protection locked="0"/>
    </xf>
    <xf numFmtId="165" fontId="25" fillId="2" borderId="2" xfId="0" applyNumberFormat="1" applyFont="1" applyFill="1" applyBorder="1" applyAlignment="1" applyProtection="1">
      <alignment horizontal="center" vertical="center" wrapText="1"/>
      <protection locked="0"/>
    </xf>
    <xf numFmtId="0" fontId="19" fillId="2" borderId="24" xfId="0" applyFont="1" applyFill="1" applyBorder="1" applyAlignment="1" applyProtection="1">
      <alignment vertical="center" wrapText="1"/>
      <protection locked="0"/>
    </xf>
    <xf numFmtId="0" fontId="19" fillId="2" borderId="23" xfId="0" applyFont="1" applyFill="1" applyBorder="1" applyAlignment="1" applyProtection="1">
      <alignment vertical="center" wrapText="1"/>
      <protection locked="0"/>
    </xf>
    <xf numFmtId="0" fontId="19" fillId="2" borderId="19" xfId="0" applyFont="1" applyFill="1" applyBorder="1" applyAlignment="1" applyProtection="1">
      <alignment vertical="center" wrapText="1"/>
      <protection locked="0"/>
    </xf>
    <xf numFmtId="0" fontId="19" fillId="2" borderId="2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protection locked="0"/>
    </xf>
    <xf numFmtId="0" fontId="19" fillId="2" borderId="2" xfId="0" applyFont="1" applyFill="1" applyBorder="1" applyAlignment="1" applyProtection="1">
      <alignment horizontal="justify" vertical="center" wrapText="1"/>
      <protection locked="0"/>
    </xf>
    <xf numFmtId="0" fontId="21" fillId="0" borderId="2" xfId="0" applyFont="1" applyFill="1" applyBorder="1" applyAlignment="1" applyProtection="1">
      <alignment horizontal="center" vertical="center" wrapText="1"/>
      <protection locked="0"/>
    </xf>
    <xf numFmtId="2" fontId="21" fillId="2" borderId="2" xfId="0" applyNumberFormat="1" applyFont="1" applyFill="1" applyBorder="1" applyAlignment="1" applyProtection="1">
      <alignment horizontal="center" vertical="center" wrapText="1"/>
      <protection locked="0"/>
    </xf>
    <xf numFmtId="4" fontId="21" fillId="2" borderId="2" xfId="0" applyNumberFormat="1" applyFont="1" applyFill="1" applyBorder="1" applyAlignment="1" applyProtection="1">
      <alignment horizontal="center" vertical="center" wrapText="1"/>
      <protection locked="0"/>
    </xf>
    <xf numFmtId="165" fontId="21" fillId="2" borderId="2" xfId="0" applyNumberFormat="1" applyFont="1" applyFill="1" applyBorder="1" applyAlignment="1" applyProtection="1">
      <alignment horizontal="center" vertical="center" wrapText="1"/>
      <protection locked="0"/>
    </xf>
    <xf numFmtId="165" fontId="31" fillId="2" borderId="25" xfId="0" applyNumberFormat="1" applyFont="1" applyFill="1" applyBorder="1" applyAlignment="1" applyProtection="1">
      <alignment horizontal="center" vertical="center" wrapText="1"/>
      <protection locked="0"/>
    </xf>
    <xf numFmtId="165" fontId="31" fillId="2" borderId="20" xfId="0" applyNumberFormat="1" applyFont="1" applyFill="1" applyBorder="1" applyAlignment="1" applyProtection="1">
      <alignment horizontal="center" vertical="center" wrapText="1"/>
      <protection locked="0"/>
    </xf>
    <xf numFmtId="0" fontId="19" fillId="2" borderId="19" xfId="0" applyFont="1" applyFill="1" applyBorder="1" applyAlignment="1" applyProtection="1">
      <alignment horizontal="center" vertical="center" wrapText="1"/>
      <protection locked="0"/>
    </xf>
    <xf numFmtId="0" fontId="19" fillId="2" borderId="21"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4" fontId="21" fillId="2" borderId="7" xfId="0" applyNumberFormat="1" applyFont="1" applyFill="1" applyBorder="1" applyAlignment="1" applyProtection="1">
      <alignment horizontal="center" vertical="center" wrapText="1"/>
      <protection locked="0"/>
    </xf>
    <xf numFmtId="4" fontId="21" fillId="2" borderId="10" xfId="0" applyNumberFormat="1" applyFont="1" applyFill="1" applyBorder="1" applyAlignment="1" applyProtection="1">
      <alignment horizontal="center" vertical="center" wrapText="1"/>
      <protection locked="0"/>
    </xf>
    <xf numFmtId="4" fontId="21" fillId="2" borderId="3" xfId="0" applyNumberFormat="1" applyFont="1" applyFill="1" applyBorder="1" applyAlignment="1" applyProtection="1">
      <alignment horizontal="center" vertical="center" wrapText="1"/>
      <protection locked="0"/>
    </xf>
    <xf numFmtId="165" fontId="21" fillId="2" borderId="7" xfId="0" applyNumberFormat="1" applyFont="1" applyFill="1" applyBorder="1" applyAlignment="1" applyProtection="1">
      <alignment horizontal="center" vertical="center" wrapText="1"/>
      <protection locked="0"/>
    </xf>
    <xf numFmtId="165" fontId="21" fillId="2" borderId="10" xfId="0" applyNumberFormat="1" applyFont="1" applyFill="1" applyBorder="1" applyAlignment="1" applyProtection="1">
      <alignment horizontal="center" vertical="center" wrapText="1"/>
      <protection locked="0"/>
    </xf>
    <xf numFmtId="165" fontId="21" fillId="2" borderId="3" xfId="0" applyNumberFormat="1" applyFont="1" applyFill="1" applyBorder="1" applyAlignment="1" applyProtection="1">
      <alignment horizontal="center" vertical="center" wrapText="1"/>
      <protection locked="0"/>
    </xf>
    <xf numFmtId="2" fontId="21" fillId="2" borderId="7" xfId="0" applyNumberFormat="1" applyFont="1" applyFill="1" applyBorder="1" applyAlignment="1" applyProtection="1">
      <alignment horizontal="center" vertical="center" wrapText="1"/>
      <protection locked="0"/>
    </xf>
    <xf numFmtId="2" fontId="21" fillId="2" borderId="10" xfId="0" applyNumberFormat="1" applyFont="1" applyFill="1" applyBorder="1" applyAlignment="1" applyProtection="1">
      <alignment horizontal="center" vertical="center" wrapText="1"/>
      <protection locked="0"/>
    </xf>
    <xf numFmtId="2" fontId="21" fillId="2" borderId="3" xfId="0" applyNumberFormat="1"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20" xfId="0" applyFont="1" applyFill="1" applyBorder="1" applyAlignment="1" applyProtection="1">
      <alignment horizontal="center" vertical="center" wrapText="1"/>
      <protection locked="0"/>
    </xf>
    <xf numFmtId="0" fontId="12" fillId="2" borderId="0" xfId="0" applyFont="1" applyFill="1" applyBorder="1" applyAlignment="1">
      <alignment horizontal="center" vertical="center" wrapText="1"/>
    </xf>
    <xf numFmtId="0" fontId="21" fillId="2" borderId="7" xfId="0"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165" fontId="19" fillId="2" borderId="19" xfId="0" applyNumberFormat="1" applyFont="1" applyFill="1" applyBorder="1" applyAlignment="1" applyProtection="1">
      <alignment horizontal="center" vertical="center" wrapText="1"/>
      <protection locked="0"/>
    </xf>
    <xf numFmtId="165" fontId="19" fillId="2" borderId="0" xfId="0" applyNumberFormat="1" applyFont="1" applyFill="1" applyBorder="1" applyAlignment="1" applyProtection="1">
      <alignment horizontal="center" vertical="center" wrapText="1"/>
      <protection locked="0"/>
    </xf>
    <xf numFmtId="165" fontId="19" fillId="2" borderId="5" xfId="0" applyNumberFormat="1"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2" fontId="19" fillId="2" borderId="0" xfId="0" applyNumberFormat="1" applyFont="1" applyFill="1" applyBorder="1" applyAlignment="1" applyProtection="1">
      <alignment horizontal="center" vertical="center" wrapText="1"/>
      <protection locked="0"/>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justify" vertical="center" wrapText="1"/>
      <protection locked="0"/>
    </xf>
    <xf numFmtId="4" fontId="21" fillId="2" borderId="10" xfId="2" applyNumberFormat="1" applyFont="1" applyFill="1" applyBorder="1" applyAlignment="1" applyProtection="1">
      <alignment horizontal="center" vertical="center" wrapText="1"/>
      <protection locked="0"/>
    </xf>
    <xf numFmtId="0" fontId="10" fillId="2" borderId="3" xfId="0" applyFont="1" applyFill="1" applyBorder="1" applyAlignment="1">
      <alignment horizontal="justify" vertical="center" wrapText="1"/>
    </xf>
    <xf numFmtId="164" fontId="19" fillId="2" borderId="5" xfId="2" applyFont="1" applyFill="1" applyBorder="1" applyAlignment="1" applyProtection="1">
      <alignment horizontal="center" vertical="center" wrapText="1"/>
      <protection locked="0"/>
    </xf>
    <xf numFmtId="165" fontId="31" fillId="2" borderId="11" xfId="0" applyNumberFormat="1" applyFont="1" applyFill="1" applyBorder="1" applyAlignment="1" applyProtection="1">
      <alignment horizontal="center" vertical="center" wrapText="1"/>
      <protection locked="0"/>
    </xf>
    <xf numFmtId="0" fontId="24" fillId="2" borderId="7" xfId="0" applyFont="1" applyFill="1" applyBorder="1" applyAlignment="1">
      <alignment horizontal="justify" vertical="center" wrapText="1"/>
    </xf>
    <xf numFmtId="0" fontId="19" fillId="2" borderId="3" xfId="0" applyFont="1" applyFill="1" applyBorder="1" applyAlignment="1">
      <alignment horizontal="justify" vertical="center" wrapText="1"/>
    </xf>
    <xf numFmtId="0" fontId="8" fillId="2" borderId="2" xfId="0" applyFont="1" applyFill="1" applyBorder="1" applyAlignment="1" applyProtection="1">
      <alignment horizontal="justify" vertical="center" wrapText="1"/>
      <protection locked="0"/>
    </xf>
    <xf numFmtId="0" fontId="19" fillId="2" borderId="19" xfId="0" applyFont="1" applyFill="1" applyBorder="1" applyAlignment="1">
      <alignment wrapText="1"/>
    </xf>
    <xf numFmtId="0" fontId="24" fillId="2" borderId="5" xfId="0" applyFont="1" applyFill="1" applyBorder="1" applyAlignment="1">
      <alignment horizontal="justify" vertical="center" wrapText="1"/>
    </xf>
    <xf numFmtId="0" fontId="31" fillId="2" borderId="1" xfId="0" applyFont="1" applyFill="1" applyBorder="1" applyAlignment="1" applyProtection="1">
      <alignment horizontal="center" vertical="center" wrapText="1"/>
      <protection locked="0"/>
    </xf>
    <xf numFmtId="49" fontId="19" fillId="2" borderId="7" xfId="0" applyNumberFormat="1" applyFont="1" applyFill="1" applyBorder="1" applyAlignment="1" applyProtection="1">
      <alignment horizontal="justify" vertical="center" wrapText="1"/>
      <protection locked="0"/>
    </xf>
    <xf numFmtId="0" fontId="8" fillId="2" borderId="19"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24" fillId="2" borderId="10" xfId="0" applyFont="1" applyFill="1" applyBorder="1" applyAlignment="1" applyProtection="1">
      <alignment vertical="center" wrapText="1"/>
      <protection locked="0"/>
    </xf>
    <xf numFmtId="0" fontId="19" fillId="2" borderId="17" xfId="0" applyFont="1" applyFill="1" applyBorder="1" applyAlignment="1" applyProtection="1">
      <alignment horizontal="justify" vertical="center" wrapText="1"/>
      <protection locked="0"/>
    </xf>
    <xf numFmtId="0" fontId="24" fillId="2" borderId="14"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49" fontId="19" fillId="2" borderId="8" xfId="0" applyNumberFormat="1" applyFont="1" applyFill="1" applyBorder="1" applyAlignment="1" applyProtection="1">
      <alignment vertical="center" wrapText="1"/>
      <protection locked="0"/>
    </xf>
    <xf numFmtId="49" fontId="19" fillId="2" borderId="15" xfId="0" applyNumberFormat="1" applyFont="1" applyFill="1" applyBorder="1" applyAlignment="1" applyProtection="1">
      <alignment vertical="center" wrapText="1"/>
      <protection locked="0"/>
    </xf>
    <xf numFmtId="49" fontId="8" fillId="2" borderId="13" xfId="0" applyNumberFormat="1" applyFont="1" applyFill="1" applyBorder="1" applyAlignment="1">
      <alignment horizontal="center" vertical="center" wrapText="1"/>
    </xf>
    <xf numFmtId="0" fontId="21" fillId="0" borderId="14" xfId="0" applyNumberFormat="1" applyFont="1" applyFill="1" applyBorder="1" applyAlignment="1" applyProtection="1">
      <alignment horizontal="center" vertical="center" wrapText="1"/>
      <protection locked="0"/>
    </xf>
    <xf numFmtId="0" fontId="21" fillId="2" borderId="0" xfId="0" applyNumberFormat="1" applyFont="1" applyFill="1" applyBorder="1" applyAlignment="1" applyProtection="1">
      <alignment horizontal="center" vertical="center" wrapText="1"/>
      <protection locked="0"/>
    </xf>
    <xf numFmtId="4" fontId="21" fillId="2" borderId="0" xfId="0" applyNumberFormat="1" applyFont="1" applyFill="1" applyBorder="1" applyAlignment="1" applyProtection="1">
      <alignment horizontal="center" vertical="center" wrapText="1"/>
      <protection locked="0"/>
    </xf>
    <xf numFmtId="165" fontId="21" fillId="2" borderId="0" xfId="0" applyNumberFormat="1" applyFont="1" applyFill="1" applyBorder="1" applyAlignment="1" applyProtection="1">
      <alignment horizontal="center" vertical="center" wrapText="1"/>
      <protection locked="0"/>
    </xf>
    <xf numFmtId="49" fontId="8" fillId="2" borderId="8" xfId="0" applyNumberFormat="1" applyFont="1" applyFill="1" applyBorder="1" applyAlignment="1">
      <alignment horizontal="center" vertical="center" wrapText="1"/>
    </xf>
    <xf numFmtId="49" fontId="8" fillId="2" borderId="9" xfId="0" applyNumberFormat="1" applyFont="1" applyFill="1" applyBorder="1" applyAlignment="1" applyProtection="1">
      <alignment horizontal="center" vertical="center" wrapText="1"/>
      <protection locked="0"/>
    </xf>
    <xf numFmtId="49" fontId="24" fillId="2" borderId="9" xfId="0" applyNumberFormat="1" applyFont="1" applyFill="1" applyBorder="1" applyAlignment="1" applyProtection="1">
      <alignment horizontal="center" vertical="center" wrapText="1"/>
      <protection locked="0"/>
    </xf>
    <xf numFmtId="0" fontId="19" fillId="2" borderId="26" xfId="0" applyFont="1" applyFill="1" applyBorder="1" applyAlignment="1" applyProtection="1">
      <alignment vertical="center" wrapText="1"/>
      <protection locked="0"/>
    </xf>
    <xf numFmtId="49" fontId="27" fillId="2" borderId="8" xfId="0" applyNumberFormat="1" applyFont="1" applyFill="1" applyBorder="1" applyAlignment="1" applyProtection="1">
      <alignment horizontal="center" vertical="center" wrapText="1"/>
      <protection locked="0"/>
    </xf>
    <xf numFmtId="49" fontId="19" fillId="2" borderId="27" xfId="0" applyNumberFormat="1" applyFont="1" applyFill="1" applyBorder="1" applyAlignment="1" applyProtection="1">
      <alignment horizontal="center" vertical="center" wrapText="1"/>
      <protection locked="0"/>
    </xf>
    <xf numFmtId="49" fontId="8" fillId="2" borderId="16" xfId="0" applyNumberFormat="1" applyFont="1" applyFill="1" applyBorder="1" applyAlignment="1">
      <alignment horizontal="center" vertical="center" wrapText="1"/>
    </xf>
    <xf numFmtId="49" fontId="27" fillId="2" borderId="27" xfId="0" applyNumberFormat="1" applyFont="1" applyFill="1" applyBorder="1" applyAlignment="1" applyProtection="1">
      <alignment horizontal="center" vertical="center" wrapText="1"/>
      <protection locked="0"/>
    </xf>
    <xf numFmtId="0" fontId="19" fillId="2" borderId="28" xfId="0" applyFont="1" applyFill="1" applyBorder="1" applyAlignment="1" applyProtection="1">
      <alignment vertical="center" wrapText="1"/>
      <protection locked="0"/>
    </xf>
    <xf numFmtId="10" fontId="19" fillId="2" borderId="24" xfId="1" applyNumberFormat="1" applyFont="1" applyFill="1" applyBorder="1" applyAlignment="1" applyProtection="1">
      <alignment vertical="center" wrapText="1"/>
      <protection locked="0"/>
    </xf>
    <xf numFmtId="49" fontId="8" fillId="2" borderId="15" xfId="0" applyNumberFormat="1" applyFont="1" applyFill="1" applyBorder="1" applyAlignment="1">
      <alignment horizontal="center" vertical="center" wrapText="1"/>
    </xf>
    <xf numFmtId="10" fontId="19" fillId="2" borderId="28" xfId="1" applyNumberFormat="1" applyFont="1" applyFill="1" applyBorder="1" applyAlignment="1" applyProtection="1">
      <alignment vertical="center" wrapText="1"/>
      <protection locked="0"/>
    </xf>
    <xf numFmtId="10" fontId="19" fillId="2" borderId="26" xfId="1" applyNumberFormat="1" applyFont="1" applyFill="1" applyBorder="1" applyAlignment="1" applyProtection="1">
      <alignment vertical="center" wrapText="1"/>
      <protection locked="0"/>
    </xf>
    <xf numFmtId="49" fontId="19" fillId="2" borderId="8" xfId="0" applyNumberFormat="1" applyFont="1" applyFill="1" applyBorder="1" applyAlignment="1">
      <alignment horizontal="center" vertical="center" wrapText="1"/>
    </xf>
    <xf numFmtId="49" fontId="19" fillId="2" borderId="9" xfId="0" applyNumberFormat="1" applyFont="1" applyFill="1" applyBorder="1" applyAlignment="1">
      <alignment horizontal="center" vertical="center" wrapText="1"/>
    </xf>
    <xf numFmtId="49" fontId="19" fillId="2" borderId="15" xfId="0" applyNumberFormat="1" applyFont="1" applyFill="1" applyBorder="1" applyAlignment="1">
      <alignment horizontal="center" vertical="center" wrapText="1"/>
    </xf>
    <xf numFmtId="0" fontId="21" fillId="2" borderId="15" xfId="0" applyFont="1" applyFill="1" applyBorder="1" applyAlignment="1" applyProtection="1">
      <alignment horizontal="center" vertical="center" wrapText="1"/>
      <protection locked="0"/>
    </xf>
    <xf numFmtId="0" fontId="31" fillId="2" borderId="2" xfId="0" applyNumberFormat="1" applyFont="1" applyFill="1" applyBorder="1" applyAlignment="1" applyProtection="1">
      <alignment vertical="center" wrapText="1"/>
      <protection locked="0"/>
    </xf>
    <xf numFmtId="0" fontId="19" fillId="2" borderId="7" xfId="0" applyFont="1" applyFill="1" applyBorder="1" applyAlignment="1" applyProtection="1">
      <alignment horizontal="left" vertical="center" wrapText="1"/>
      <protection locked="0"/>
    </xf>
    <xf numFmtId="0" fontId="24" fillId="2" borderId="3" xfId="0" applyFont="1" applyFill="1" applyBorder="1" applyAlignment="1" applyProtection="1">
      <alignment horizontal="justify" vertical="center" wrapText="1" shrinkToFit="1"/>
      <protection locked="0"/>
    </xf>
    <xf numFmtId="49" fontId="19" fillId="2" borderId="6" xfId="0" applyNumberFormat="1" applyFont="1" applyFill="1" applyBorder="1" applyAlignment="1" applyProtection="1">
      <alignment horizontal="center" vertical="center" wrapText="1"/>
      <protection locked="0"/>
    </xf>
    <xf numFmtId="165" fontId="19" fillId="2" borderId="0" xfId="0" applyNumberFormat="1" applyFont="1" applyFill="1" applyBorder="1" applyAlignment="1" applyProtection="1">
      <alignment horizontal="center" vertical="center" wrapText="1"/>
      <protection locked="0"/>
    </xf>
    <xf numFmtId="0" fontId="25" fillId="2" borderId="0" xfId="0" applyFont="1" applyFill="1" applyBorder="1" applyAlignment="1" applyProtection="1">
      <alignment vertical="center" wrapText="1"/>
      <protection locked="0"/>
    </xf>
    <xf numFmtId="0" fontId="25" fillId="2" borderId="0" xfId="0" applyFont="1" applyFill="1" applyBorder="1" applyAlignment="1" applyProtection="1">
      <alignment horizontal="right" vertical="center" wrapText="1"/>
      <protection locked="0"/>
    </xf>
    <xf numFmtId="166" fontId="25" fillId="2" borderId="0" xfId="0" applyNumberFormat="1" applyFont="1" applyFill="1" applyBorder="1" applyAlignment="1" applyProtection="1">
      <alignment vertical="center" wrapText="1"/>
      <protection locked="0"/>
    </xf>
    <xf numFmtId="0" fontId="31" fillId="2" borderId="6" xfId="0" applyNumberFormat="1" applyFont="1" applyFill="1" applyBorder="1" applyAlignment="1" applyProtection="1">
      <alignment horizontal="right" vertical="center" wrapText="1" indent="1"/>
      <protection locked="0"/>
    </xf>
    <xf numFmtId="0" fontId="31" fillId="2" borderId="2" xfId="0" applyNumberFormat="1" applyFont="1" applyFill="1" applyBorder="1" applyAlignment="1" applyProtection="1">
      <alignment horizontal="right" vertical="center" wrapText="1" indent="1"/>
      <protection locked="0"/>
    </xf>
    <xf numFmtId="0" fontId="31" fillId="2" borderId="2" xfId="0" applyFont="1" applyFill="1" applyBorder="1" applyAlignment="1" applyProtection="1">
      <alignment horizontal="center" vertical="center" wrapText="1"/>
      <protection locked="0"/>
    </xf>
    <xf numFmtId="0" fontId="31" fillId="2" borderId="29" xfId="0" applyFont="1" applyFill="1" applyBorder="1" applyAlignment="1" applyProtection="1">
      <alignment horizontal="center" vertical="center" wrapText="1"/>
      <protection locked="0"/>
    </xf>
    <xf numFmtId="0" fontId="31" fillId="2" borderId="20" xfId="0" applyNumberFormat="1" applyFont="1" applyFill="1" applyBorder="1" applyAlignment="1" applyProtection="1">
      <alignment horizontal="right" vertical="center" wrapText="1"/>
      <protection locked="0"/>
    </xf>
    <xf numFmtId="1" fontId="19" fillId="2" borderId="8" xfId="0" applyNumberFormat="1" applyFont="1" applyFill="1" applyBorder="1" applyAlignment="1" applyProtection="1">
      <alignment horizontal="center" vertical="top" wrapText="1"/>
      <protection locked="0"/>
    </xf>
    <xf numFmtId="1" fontId="19" fillId="2" borderId="15" xfId="0" applyNumberFormat="1" applyFont="1" applyFill="1" applyBorder="1" applyAlignment="1" applyProtection="1">
      <alignment horizontal="center" vertical="top" wrapText="1"/>
      <protection locked="0"/>
    </xf>
    <xf numFmtId="0" fontId="19"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21" fillId="0" borderId="17"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2" fontId="21" fillId="2" borderId="7" xfId="0" applyNumberFormat="1" applyFont="1" applyFill="1" applyBorder="1" applyAlignment="1" applyProtection="1">
      <alignment horizontal="center" vertical="center" wrapText="1"/>
      <protection locked="0"/>
    </xf>
    <xf numFmtId="2" fontId="21" fillId="2" borderId="3" xfId="0" applyNumberFormat="1" applyFont="1" applyFill="1" applyBorder="1" applyAlignment="1" applyProtection="1">
      <alignment horizontal="center" vertical="center" wrapText="1"/>
      <protection locked="0"/>
    </xf>
    <xf numFmtId="0" fontId="19" fillId="2" borderId="23" xfId="0" applyFont="1" applyFill="1" applyBorder="1" applyAlignment="1" applyProtection="1">
      <alignment horizontal="center" vertical="center" wrapText="1"/>
      <protection locked="0"/>
    </xf>
    <xf numFmtId="0" fontId="19" fillId="2" borderId="19" xfId="0" applyFont="1" applyFill="1" applyBorder="1" applyAlignment="1" applyProtection="1">
      <alignment horizontal="center" vertical="center" wrapText="1"/>
      <protection locked="0"/>
    </xf>
    <xf numFmtId="0" fontId="19" fillId="2" borderId="24" xfId="0" applyFont="1" applyFill="1" applyBorder="1" applyAlignment="1" applyProtection="1">
      <alignment horizontal="center" vertical="center" wrapText="1"/>
      <protection locked="0"/>
    </xf>
    <xf numFmtId="0" fontId="19" fillId="2" borderId="22"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9" fillId="2" borderId="28"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left" vertical="center" wrapText="1"/>
      <protection locked="0"/>
    </xf>
    <xf numFmtId="0" fontId="25" fillId="2" borderId="29" xfId="0" applyFont="1" applyFill="1" applyBorder="1" applyAlignment="1" applyProtection="1">
      <alignment horizontal="left" vertical="center" wrapText="1"/>
      <protection locked="0"/>
    </xf>
    <xf numFmtId="0" fontId="19" fillId="2" borderId="29"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30"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2" fontId="21" fillId="2" borderId="10" xfId="0" applyNumberFormat="1" applyFont="1" applyFill="1" applyBorder="1" applyAlignment="1" applyProtection="1">
      <alignment horizontal="center" vertical="center" wrapText="1"/>
      <protection locked="0"/>
    </xf>
    <xf numFmtId="4" fontId="21" fillId="2" borderId="7" xfId="0" applyNumberFormat="1" applyFont="1" applyFill="1" applyBorder="1" applyAlignment="1" applyProtection="1">
      <alignment horizontal="center" vertical="center" wrapText="1"/>
      <protection locked="0"/>
    </xf>
    <xf numFmtId="4" fontId="21" fillId="2" borderId="10" xfId="0" applyNumberFormat="1" applyFont="1" applyFill="1" applyBorder="1" applyAlignment="1" applyProtection="1">
      <alignment horizontal="center" vertical="center" wrapText="1"/>
      <protection locked="0"/>
    </xf>
    <xf numFmtId="165" fontId="21" fillId="2" borderId="7" xfId="0" applyNumberFormat="1" applyFont="1" applyFill="1" applyBorder="1" applyAlignment="1" applyProtection="1">
      <alignment horizontal="center" vertical="center" wrapText="1"/>
      <protection locked="0"/>
    </xf>
    <xf numFmtId="165" fontId="21" fillId="2" borderId="10" xfId="0" applyNumberFormat="1" applyFont="1" applyFill="1" applyBorder="1" applyAlignment="1" applyProtection="1">
      <alignment horizontal="center" vertical="center" wrapText="1"/>
      <protection locked="0"/>
    </xf>
    <xf numFmtId="0" fontId="26" fillId="2" borderId="7" xfId="0" applyFont="1" applyFill="1" applyBorder="1" applyAlignment="1" applyProtection="1">
      <alignment horizontal="left" vertical="center" wrapText="1"/>
      <protection locked="0"/>
    </xf>
    <xf numFmtId="0" fontId="26" fillId="2" borderId="30" xfId="0" applyFont="1" applyFill="1" applyBorder="1" applyAlignment="1" applyProtection="1">
      <alignment horizontal="left" vertical="center" wrapText="1"/>
      <protection locked="0"/>
    </xf>
    <xf numFmtId="0" fontId="31" fillId="2" borderId="27" xfId="0" applyNumberFormat="1" applyFont="1" applyFill="1" applyBorder="1" applyAlignment="1" applyProtection="1">
      <alignment horizontal="right" vertical="center" wrapText="1"/>
      <protection locked="0"/>
    </xf>
    <xf numFmtId="0" fontId="31" fillId="2" borderId="5" xfId="0" applyNumberFormat="1" applyFont="1" applyFill="1" applyBorder="1" applyAlignment="1" applyProtection="1">
      <alignment horizontal="right" vertical="center" wrapText="1"/>
      <protection locked="0"/>
    </xf>
    <xf numFmtId="4" fontId="21" fillId="2" borderId="7" xfId="2" applyNumberFormat="1" applyFont="1" applyFill="1" applyBorder="1" applyAlignment="1" applyProtection="1">
      <alignment horizontal="center" vertical="center" wrapText="1"/>
      <protection locked="0"/>
    </xf>
    <xf numFmtId="4" fontId="21" fillId="2" borderId="3" xfId="2" applyNumberFormat="1" applyFont="1" applyFill="1" applyBorder="1" applyAlignment="1" applyProtection="1">
      <alignment horizontal="center" vertical="center" wrapText="1"/>
      <protection locked="0"/>
    </xf>
    <xf numFmtId="165" fontId="21" fillId="2" borderId="3" xfId="0" applyNumberFormat="1" applyFont="1" applyFill="1" applyBorder="1" applyAlignment="1" applyProtection="1">
      <alignment horizontal="center" vertical="center" wrapText="1"/>
      <protection locked="0"/>
    </xf>
    <xf numFmtId="0" fontId="26" fillId="2" borderId="23" xfId="0" applyFont="1" applyFill="1" applyBorder="1" applyAlignment="1" applyProtection="1">
      <alignment horizontal="left" vertical="center" wrapText="1"/>
      <protection locked="0"/>
    </xf>
    <xf numFmtId="0" fontId="26" fillId="2" borderId="19" xfId="0" applyFont="1" applyFill="1" applyBorder="1" applyAlignment="1" applyProtection="1">
      <alignment horizontal="left" vertical="center" wrapText="1"/>
      <protection locked="0"/>
    </xf>
    <xf numFmtId="0" fontId="26" fillId="2" borderId="24" xfId="0" applyFont="1" applyFill="1" applyBorder="1" applyAlignment="1" applyProtection="1">
      <alignment horizontal="left" vertical="center" wrapText="1"/>
      <protection locked="0"/>
    </xf>
    <xf numFmtId="0" fontId="26" fillId="2" borderId="21" xfId="0" applyFont="1" applyFill="1" applyBorder="1" applyAlignment="1" applyProtection="1">
      <alignment horizontal="left" vertical="center" wrapText="1"/>
      <protection locked="0"/>
    </xf>
    <xf numFmtId="0" fontId="26" fillId="2" borderId="0" xfId="0" applyFont="1" applyFill="1" applyBorder="1" applyAlignment="1" applyProtection="1">
      <alignment horizontal="left" vertical="center" wrapText="1"/>
      <protection locked="0"/>
    </xf>
    <xf numFmtId="0" fontId="26" fillId="2" borderId="18" xfId="0" applyFont="1" applyFill="1" applyBorder="1" applyAlignment="1" applyProtection="1">
      <alignment horizontal="left" vertical="center" wrapText="1"/>
      <protection locked="0"/>
    </xf>
    <xf numFmtId="0" fontId="25" fillId="2" borderId="21"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left" vertical="center" wrapText="1"/>
      <protection locked="0"/>
    </xf>
    <xf numFmtId="0" fontId="25" fillId="2" borderId="18"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protection locked="0"/>
    </xf>
    <xf numFmtId="0" fontId="26" fillId="2" borderId="29" xfId="0" applyFont="1" applyFill="1" applyBorder="1" applyAlignment="1" applyProtection="1">
      <alignment horizontal="left" vertical="center" wrapText="1"/>
      <protection locked="0"/>
    </xf>
    <xf numFmtId="0" fontId="19" fillId="2" borderId="21"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left" vertical="center" wrapText="1"/>
      <protection locked="0"/>
    </xf>
    <xf numFmtId="0" fontId="26" fillId="2" borderId="20" xfId="0" applyFont="1" applyFill="1" applyBorder="1" applyAlignment="1" applyProtection="1">
      <alignment horizontal="left" vertical="center" wrapText="1"/>
      <protection locked="0"/>
    </xf>
    <xf numFmtId="0" fontId="26" fillId="2" borderId="26" xfId="0" applyFont="1" applyFill="1" applyBorder="1" applyAlignment="1" applyProtection="1">
      <alignment horizontal="left" vertical="center" wrapText="1"/>
      <protection locked="0"/>
    </xf>
    <xf numFmtId="0" fontId="25" fillId="2" borderId="1" xfId="0" applyFont="1" applyFill="1" applyBorder="1" applyAlignment="1" applyProtection="1">
      <alignment horizontal="left" vertical="center" wrapText="1"/>
      <protection locked="0"/>
    </xf>
    <xf numFmtId="0" fontId="25" fillId="2" borderId="20" xfId="0" applyFont="1" applyFill="1" applyBorder="1" applyAlignment="1" applyProtection="1">
      <alignment horizontal="left" vertical="center" wrapText="1"/>
      <protection locked="0"/>
    </xf>
    <xf numFmtId="4" fontId="21" fillId="2" borderId="3" xfId="0" applyNumberFormat="1" applyFont="1" applyFill="1" applyBorder="1" applyAlignment="1" applyProtection="1">
      <alignment horizontal="center" vertical="center" wrapText="1"/>
      <protection locked="0"/>
    </xf>
    <xf numFmtId="4" fontId="21" fillId="2" borderId="10" xfId="2" applyNumberFormat="1" applyFont="1" applyFill="1" applyBorder="1" applyAlignment="1" applyProtection="1">
      <alignment horizontal="center" vertical="center" wrapText="1"/>
      <protection locked="0"/>
    </xf>
    <xf numFmtId="49" fontId="19" fillId="2" borderId="8" xfId="0" applyNumberFormat="1" applyFont="1" applyFill="1" applyBorder="1" applyAlignment="1" applyProtection="1">
      <alignment horizontal="center" vertical="top" wrapText="1"/>
      <protection locked="0"/>
    </xf>
    <xf numFmtId="49" fontId="19" fillId="2" borderId="15" xfId="0" applyNumberFormat="1" applyFont="1" applyFill="1" applyBorder="1" applyAlignment="1" applyProtection="1">
      <alignment horizontal="center" vertical="top" wrapText="1"/>
      <protection locked="0"/>
    </xf>
    <xf numFmtId="49" fontId="19" fillId="2" borderId="16" xfId="0" applyNumberFormat="1" applyFont="1" applyFill="1" applyBorder="1" applyAlignment="1" applyProtection="1">
      <alignment horizontal="center" vertical="top" wrapText="1"/>
      <protection locked="0"/>
    </xf>
    <xf numFmtId="49" fontId="19" fillId="2" borderId="9" xfId="0" applyNumberFormat="1" applyFont="1" applyFill="1" applyBorder="1" applyAlignment="1" applyProtection="1">
      <alignment horizontal="center" vertical="top" wrapText="1"/>
      <protection locked="0"/>
    </xf>
    <xf numFmtId="2" fontId="31" fillId="2" borderId="2" xfId="0" applyNumberFormat="1" applyFont="1" applyFill="1" applyBorder="1" applyAlignment="1" applyProtection="1">
      <alignment horizontal="center" vertical="center" wrapText="1"/>
      <protection locked="0"/>
    </xf>
    <xf numFmtId="2" fontId="31" fillId="2" borderId="29" xfId="0" applyNumberFormat="1" applyFont="1" applyFill="1" applyBorder="1" applyAlignment="1" applyProtection="1">
      <alignment horizontal="center" vertical="center" wrapText="1"/>
      <protection locked="0"/>
    </xf>
    <xf numFmtId="49" fontId="19" fillId="2" borderId="31" xfId="0" applyNumberFormat="1" applyFont="1" applyFill="1" applyBorder="1" applyAlignment="1" applyProtection="1">
      <alignment horizontal="center" vertical="top" wrapText="1"/>
      <protection locked="0"/>
    </xf>
    <xf numFmtId="49" fontId="19" fillId="2" borderId="6" xfId="0" applyNumberFormat="1" applyFont="1" applyFill="1" applyBorder="1" applyAlignment="1" applyProtection="1">
      <alignment horizontal="center" vertical="top" wrapText="1"/>
      <protection locked="0"/>
    </xf>
    <xf numFmtId="0" fontId="21" fillId="0" borderId="1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2" fontId="21" fillId="2" borderId="2" xfId="0" applyNumberFormat="1" applyFont="1" applyFill="1" applyBorder="1" applyAlignment="1" applyProtection="1">
      <alignment horizontal="center" vertical="center" wrapText="1"/>
      <protection locked="0"/>
    </xf>
    <xf numFmtId="4" fontId="21" fillId="2" borderId="2" xfId="0" applyNumberFormat="1" applyFont="1" applyFill="1" applyBorder="1" applyAlignment="1" applyProtection="1">
      <alignment horizontal="center" vertical="center" wrapText="1"/>
      <protection locked="0"/>
    </xf>
    <xf numFmtId="165" fontId="21" fillId="2" borderId="2" xfId="0" applyNumberFormat="1" applyFont="1" applyFill="1" applyBorder="1" applyAlignment="1" applyProtection="1">
      <alignment horizontal="center" vertical="center" wrapText="1"/>
      <protection locked="0"/>
    </xf>
    <xf numFmtId="1" fontId="19" fillId="2" borderId="16" xfId="0" applyNumberFormat="1" applyFont="1" applyFill="1" applyBorder="1" applyAlignment="1" applyProtection="1">
      <alignment horizontal="center" vertical="center" wrapText="1"/>
      <protection locked="0"/>
    </xf>
    <xf numFmtId="1" fontId="19" fillId="2" borderId="15" xfId="0" applyNumberFormat="1" applyFont="1" applyFill="1" applyBorder="1" applyAlignment="1" applyProtection="1">
      <alignment horizontal="center" vertical="center" wrapText="1"/>
      <protection locked="0"/>
    </xf>
    <xf numFmtId="1" fontId="19" fillId="2" borderId="31" xfId="0" applyNumberFormat="1" applyFont="1" applyFill="1" applyBorder="1" applyAlignment="1" applyProtection="1">
      <alignment horizontal="center" vertical="center" wrapText="1"/>
      <protection locked="0"/>
    </xf>
    <xf numFmtId="1" fontId="19" fillId="2" borderId="6" xfId="0" applyNumberFormat="1"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left" vertical="center" wrapText="1" shrinkToFit="1"/>
      <protection locked="0"/>
    </xf>
    <xf numFmtId="0" fontId="19" fillId="2" borderId="10" xfId="0" applyFont="1" applyFill="1" applyBorder="1" applyAlignment="1" applyProtection="1">
      <alignment horizontal="left" vertical="center" wrapText="1" shrinkToFit="1"/>
      <protection locked="0"/>
    </xf>
    <xf numFmtId="1" fontId="19" fillId="2" borderId="16" xfId="0" applyNumberFormat="1" applyFont="1" applyFill="1" applyBorder="1" applyAlignment="1" applyProtection="1">
      <alignment horizontal="center" vertical="top" wrapText="1"/>
      <protection locked="0"/>
    </xf>
    <xf numFmtId="49" fontId="19" fillId="2" borderId="16" xfId="0" applyNumberFormat="1" applyFont="1" applyFill="1" applyBorder="1" applyAlignment="1" applyProtection="1">
      <alignment horizontal="center" vertical="center" wrapText="1"/>
      <protection locked="0"/>
    </xf>
    <xf numFmtId="49" fontId="19" fillId="2" borderId="15" xfId="0" applyNumberFormat="1"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20" xfId="0" applyFont="1" applyFill="1" applyBorder="1" applyAlignment="1" applyProtection="1">
      <alignment horizontal="center" vertical="center" wrapText="1"/>
      <protection locked="0"/>
    </xf>
    <xf numFmtId="0" fontId="19" fillId="2" borderId="26"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left" vertical="top" wrapText="1"/>
      <protection locked="0"/>
    </xf>
    <xf numFmtId="0" fontId="24" fillId="2" borderId="7"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1" fontId="19" fillId="2" borderId="31" xfId="0" applyNumberFormat="1" applyFont="1" applyFill="1" applyBorder="1" applyAlignment="1" applyProtection="1">
      <alignment horizontal="center" vertical="top" wrapText="1"/>
      <protection locked="0"/>
    </xf>
    <xf numFmtId="1" fontId="19" fillId="2" borderId="6" xfId="0" applyNumberFormat="1" applyFont="1" applyFill="1" applyBorder="1" applyAlignment="1" applyProtection="1">
      <alignment horizontal="center" vertical="top" wrapText="1"/>
      <protection locked="0"/>
    </xf>
    <xf numFmtId="0" fontId="25" fillId="2" borderId="26" xfId="0" applyFont="1" applyFill="1" applyBorder="1" applyAlignment="1" applyProtection="1">
      <alignment horizontal="left" vertical="center" wrapText="1"/>
      <protection locked="0"/>
    </xf>
    <xf numFmtId="0" fontId="25" fillId="2" borderId="7" xfId="0" applyFont="1" applyFill="1" applyBorder="1" applyAlignment="1" applyProtection="1">
      <alignment horizontal="left" vertical="center" wrapText="1"/>
      <protection locked="0"/>
    </xf>
    <xf numFmtId="0" fontId="31" fillId="2" borderId="3" xfId="0" applyNumberFormat="1" applyFont="1" applyFill="1" applyBorder="1" applyAlignment="1" applyProtection="1">
      <alignment horizontal="right" vertical="center" wrapText="1"/>
      <protection locked="0"/>
    </xf>
    <xf numFmtId="4" fontId="21" fillId="0" borderId="7" xfId="0" applyNumberFormat="1" applyFont="1" applyFill="1" applyBorder="1" applyAlignment="1" applyProtection="1">
      <alignment horizontal="center" vertical="center" wrapText="1"/>
      <protection locked="0"/>
    </xf>
    <xf numFmtId="4" fontId="21" fillId="0" borderId="3" xfId="0" applyNumberFormat="1" applyFont="1" applyFill="1" applyBorder="1" applyAlignment="1" applyProtection="1">
      <alignment horizontal="center" vertical="center" wrapText="1"/>
      <protection locked="0"/>
    </xf>
    <xf numFmtId="49" fontId="25" fillId="2" borderId="8" xfId="0" applyNumberFormat="1" applyFont="1" applyFill="1" applyBorder="1" applyAlignment="1" applyProtection="1">
      <alignment horizontal="center" vertical="center"/>
      <protection locked="0"/>
    </xf>
    <xf numFmtId="49" fontId="25" fillId="2" borderId="15" xfId="0" applyNumberFormat="1"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4" fontId="25" fillId="2" borderId="1" xfId="2" applyNumberFormat="1" applyFont="1" applyFill="1" applyBorder="1" applyAlignment="1" applyProtection="1">
      <alignment horizontal="center" vertical="center"/>
      <protection locked="0"/>
    </xf>
    <xf numFmtId="4" fontId="25" fillId="2" borderId="20" xfId="2" applyNumberFormat="1" applyFont="1" applyFill="1" applyBorder="1" applyAlignment="1" applyProtection="1">
      <alignment horizontal="center" vertical="center"/>
      <protection locked="0"/>
    </xf>
    <xf numFmtId="0" fontId="25" fillId="2" borderId="20" xfId="0" applyFont="1" applyFill="1" applyBorder="1" applyAlignment="1" applyProtection="1">
      <alignment horizontal="center" vertical="center" wrapText="1"/>
      <protection locked="0"/>
    </xf>
    <xf numFmtId="0" fontId="25" fillId="2" borderId="26"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Font="1" applyFill="1" applyBorder="1" applyAlignment="1">
      <alignment horizontal="center"/>
    </xf>
    <xf numFmtId="0" fontId="12" fillId="2" borderId="0" xfId="0" applyFont="1" applyFill="1" applyBorder="1" applyAlignment="1">
      <alignment horizontal="center" vertical="center" wrapText="1"/>
    </xf>
    <xf numFmtId="0" fontId="25" fillId="2" borderId="32" xfId="0" applyFont="1" applyFill="1" applyBorder="1" applyAlignment="1" applyProtection="1">
      <alignment horizontal="left" vertical="center" wrapText="1"/>
      <protection locked="0"/>
    </xf>
    <xf numFmtId="0" fontId="25" fillId="2" borderId="33"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2" borderId="34" xfId="0" applyFont="1" applyFill="1" applyBorder="1" applyAlignment="1" applyProtection="1">
      <alignment horizontal="left" vertical="center" wrapText="1"/>
      <protection locked="0"/>
    </xf>
    <xf numFmtId="0" fontId="25" fillId="2" borderId="35" xfId="0" applyFont="1" applyFill="1" applyBorder="1" applyAlignment="1" applyProtection="1">
      <alignment horizontal="center" vertical="center" wrapText="1"/>
      <protection locked="0"/>
    </xf>
    <xf numFmtId="0" fontId="25" fillId="2" borderId="36" xfId="0" applyFont="1" applyFill="1" applyBorder="1" applyAlignment="1" applyProtection="1">
      <alignment horizontal="center" vertical="center" wrapText="1"/>
      <protection locked="0"/>
    </xf>
    <xf numFmtId="0" fontId="25" fillId="2" borderId="1" xfId="0" applyNumberFormat="1" applyFont="1" applyFill="1" applyBorder="1" applyAlignment="1" applyProtection="1">
      <alignment horizontal="right" vertical="center" wrapText="1"/>
      <protection locked="0"/>
    </xf>
    <xf numFmtId="0" fontId="25" fillId="2" borderId="20" xfId="0" applyNumberFormat="1" applyFont="1" applyFill="1" applyBorder="1" applyAlignment="1" applyProtection="1">
      <alignment horizontal="right" vertical="center" wrapText="1"/>
      <protection locked="0"/>
    </xf>
    <xf numFmtId="0" fontId="25" fillId="2" borderId="11" xfId="0" applyNumberFormat="1" applyFont="1" applyFill="1" applyBorder="1" applyAlignment="1" applyProtection="1">
      <alignment horizontal="right" vertical="center" wrapText="1"/>
      <protection locked="0"/>
    </xf>
    <xf numFmtId="0" fontId="25" fillId="0" borderId="31" xfId="0" applyFont="1" applyFill="1" applyBorder="1" applyAlignment="1" applyProtection="1">
      <alignment horizontal="center" vertical="center" wrapText="1"/>
      <protection locked="0"/>
    </xf>
    <xf numFmtId="0" fontId="25" fillId="0" borderId="20" xfId="0" applyFont="1" applyFill="1" applyBorder="1" applyAlignment="1" applyProtection="1">
      <alignment horizontal="center" vertical="center" wrapText="1"/>
      <protection locked="0"/>
    </xf>
    <xf numFmtId="0" fontId="25" fillId="0" borderId="11" xfId="0" applyFont="1" applyFill="1" applyBorder="1" applyAlignment="1" applyProtection="1">
      <alignment horizontal="center" vertical="center" wrapText="1"/>
      <protection locked="0"/>
    </xf>
    <xf numFmtId="0" fontId="31" fillId="2" borderId="25" xfId="0" applyNumberFormat="1" applyFont="1" applyFill="1" applyBorder="1" applyAlignment="1" applyProtection="1">
      <alignment horizontal="right" vertical="center" wrapText="1"/>
      <protection locked="0"/>
    </xf>
    <xf numFmtId="0" fontId="25" fillId="2" borderId="11" xfId="0" applyFont="1" applyFill="1" applyBorder="1" applyAlignment="1" applyProtection="1">
      <alignment horizontal="left" vertical="center" wrapText="1"/>
      <protection locked="0"/>
    </xf>
    <xf numFmtId="0" fontId="31" fillId="2" borderId="31" xfId="0" applyNumberFormat="1" applyFont="1" applyFill="1" applyBorder="1" applyAlignment="1" applyProtection="1">
      <alignment horizontal="right" vertical="center" wrapText="1"/>
      <protection locked="0"/>
    </xf>
    <xf numFmtId="0" fontId="31" fillId="2" borderId="11" xfId="0" applyNumberFormat="1" applyFont="1" applyFill="1" applyBorder="1" applyAlignment="1" applyProtection="1">
      <alignment horizontal="right" vertical="center" wrapText="1"/>
      <protection locked="0"/>
    </xf>
    <xf numFmtId="0" fontId="31" fillId="2" borderId="1" xfId="0" applyNumberFormat="1" applyFont="1" applyFill="1" applyBorder="1" applyAlignment="1" applyProtection="1">
      <alignment horizontal="right" vertical="center" wrapText="1"/>
      <protection locked="0"/>
    </xf>
    <xf numFmtId="0" fontId="21" fillId="2" borderId="7" xfId="0"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 xfId="0" applyFont="1" applyFill="1" applyBorder="1" applyAlignment="1">
      <alignment horizontal="center" vertical="center" wrapText="1"/>
    </xf>
    <xf numFmtId="2" fontId="21" fillId="0" borderId="7" xfId="0" applyNumberFormat="1" applyFont="1" applyFill="1" applyBorder="1" applyAlignment="1" applyProtection="1">
      <alignment horizontal="center" vertical="center" wrapText="1"/>
      <protection locked="0"/>
    </xf>
    <xf numFmtId="2" fontId="21" fillId="0" borderId="10" xfId="0" applyNumberFormat="1" applyFont="1" applyFill="1" applyBorder="1" applyAlignment="1" applyProtection="1">
      <alignment horizontal="center" vertical="center" wrapText="1"/>
      <protection locked="0"/>
    </xf>
    <xf numFmtId="2" fontId="21" fillId="0" borderId="3" xfId="0" applyNumberFormat="1" applyFont="1" applyFill="1" applyBorder="1" applyAlignment="1" applyProtection="1">
      <alignment horizontal="center" vertical="center" wrapText="1"/>
      <protection locked="0"/>
    </xf>
    <xf numFmtId="0" fontId="4" fillId="2" borderId="0" xfId="0" applyFont="1" applyFill="1" applyBorder="1" applyAlignment="1">
      <alignment horizontal="left" vertical="center" wrapText="1"/>
    </xf>
    <xf numFmtId="0" fontId="21" fillId="2" borderId="1"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horizontal="center" vertical="center" wrapText="1"/>
      <protection locked="0"/>
    </xf>
    <xf numFmtId="0" fontId="21" fillId="2" borderId="26" xfId="0" applyNumberFormat="1" applyFont="1" applyFill="1" applyBorder="1" applyAlignment="1" applyProtection="1">
      <alignment horizontal="center" vertical="center" wrapText="1"/>
      <protection locked="0"/>
    </xf>
    <xf numFmtId="0" fontId="25" fillId="2" borderId="37" xfId="0" applyFont="1" applyFill="1" applyBorder="1" applyAlignment="1" applyProtection="1">
      <alignment horizontal="center" vertical="center"/>
      <protection locked="0"/>
    </xf>
    <xf numFmtId="0" fontId="25" fillId="0" borderId="38" xfId="0" applyFont="1" applyFill="1" applyBorder="1" applyAlignment="1" applyProtection="1">
      <alignment horizontal="center" vertical="center"/>
      <protection locked="0"/>
    </xf>
    <xf numFmtId="0" fontId="25" fillId="2" borderId="38" xfId="0" applyFont="1" applyFill="1" applyBorder="1" applyAlignment="1" applyProtection="1">
      <alignment horizontal="center" vertical="center"/>
      <protection locked="0"/>
    </xf>
    <xf numFmtId="0" fontId="25" fillId="2" borderId="39" xfId="0" applyFont="1" applyFill="1" applyBorder="1" applyAlignment="1" applyProtection="1">
      <alignment horizontal="center" vertical="center"/>
      <protection locked="0"/>
    </xf>
    <xf numFmtId="49" fontId="25" fillId="2" borderId="27" xfId="0" applyNumberFormat="1" applyFont="1" applyFill="1" applyBorder="1" applyAlignment="1" applyProtection="1">
      <alignment horizontal="left" vertical="center"/>
      <protection locked="0"/>
    </xf>
    <xf numFmtId="49" fontId="25" fillId="2" borderId="5" xfId="0" applyNumberFormat="1" applyFont="1" applyFill="1" applyBorder="1" applyAlignment="1" applyProtection="1">
      <alignment horizontal="left" vertical="center"/>
      <protection locked="0"/>
    </xf>
    <xf numFmtId="0" fontId="25" fillId="2" borderId="22"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49" fontId="25" fillId="2" borderId="5" xfId="0" applyNumberFormat="1" applyFont="1" applyFill="1" applyBorder="1" applyAlignment="1" applyProtection="1">
      <alignment horizontal="center" vertical="center"/>
      <protection locked="0"/>
    </xf>
    <xf numFmtId="49" fontId="25" fillId="2" borderId="28" xfId="0" applyNumberFormat="1" applyFont="1" applyFill="1" applyBorder="1" applyAlignment="1" applyProtection="1">
      <alignment horizontal="center" vertical="center"/>
      <protection locked="0"/>
    </xf>
    <xf numFmtId="49" fontId="25" fillId="2" borderId="31" xfId="0" applyNumberFormat="1" applyFont="1" applyFill="1" applyBorder="1" applyAlignment="1" applyProtection="1">
      <alignment horizontal="left" vertical="center"/>
      <protection locked="0"/>
    </xf>
    <xf numFmtId="49" fontId="25" fillId="2" borderId="20" xfId="0" applyNumberFormat="1" applyFont="1" applyFill="1" applyBorder="1" applyAlignment="1" applyProtection="1">
      <alignment horizontal="left" vertical="center"/>
      <protection locked="0"/>
    </xf>
    <xf numFmtId="49" fontId="25" fillId="2" borderId="26" xfId="0" applyNumberFormat="1" applyFont="1" applyFill="1" applyBorder="1" applyAlignment="1" applyProtection="1">
      <alignment horizontal="left" vertical="center"/>
      <protection locked="0"/>
    </xf>
    <xf numFmtId="0" fontId="31" fillId="2" borderId="0" xfId="0" applyNumberFormat="1" applyFont="1" applyFill="1" applyBorder="1" applyAlignment="1" applyProtection="1">
      <alignment horizontal="right" vertical="center" wrapText="1"/>
      <protection locked="0"/>
    </xf>
    <xf numFmtId="0" fontId="31" fillId="2" borderId="14" xfId="0" applyNumberFormat="1" applyFont="1" applyFill="1" applyBorder="1" applyAlignment="1" applyProtection="1">
      <alignment horizontal="right" vertical="center" wrapText="1"/>
      <protection locked="0"/>
    </xf>
    <xf numFmtId="165" fontId="19" fillId="2" borderId="23" xfId="0" applyNumberFormat="1" applyFont="1" applyFill="1" applyBorder="1" applyAlignment="1" applyProtection="1">
      <alignment horizontal="center" vertical="center" wrapText="1"/>
      <protection locked="0"/>
    </xf>
    <xf numFmtId="165" fontId="19" fillId="2" borderId="19" xfId="0" applyNumberFormat="1" applyFont="1" applyFill="1" applyBorder="1" applyAlignment="1" applyProtection="1">
      <alignment horizontal="center" vertical="center" wrapText="1"/>
      <protection locked="0"/>
    </xf>
    <xf numFmtId="165" fontId="19" fillId="2" borderId="24" xfId="0" applyNumberFormat="1" applyFont="1" applyFill="1" applyBorder="1" applyAlignment="1" applyProtection="1">
      <alignment horizontal="center" vertical="center" wrapText="1"/>
      <protection locked="0"/>
    </xf>
    <xf numFmtId="165" fontId="19" fillId="2" borderId="21" xfId="0" applyNumberFormat="1" applyFont="1" applyFill="1" applyBorder="1" applyAlignment="1" applyProtection="1">
      <alignment horizontal="center" vertical="center" wrapText="1"/>
      <protection locked="0"/>
    </xf>
    <xf numFmtId="165" fontId="19" fillId="2" borderId="0" xfId="0" applyNumberFormat="1" applyFont="1" applyFill="1" applyBorder="1" applyAlignment="1" applyProtection="1">
      <alignment horizontal="center" vertical="center" wrapText="1"/>
      <protection locked="0"/>
    </xf>
    <xf numFmtId="165" fontId="19" fillId="2" borderId="18" xfId="0" applyNumberFormat="1" applyFont="1" applyFill="1" applyBorder="1" applyAlignment="1" applyProtection="1">
      <alignment horizontal="center" vertical="center" wrapText="1"/>
      <protection locked="0"/>
    </xf>
    <xf numFmtId="165" fontId="19" fillId="2" borderId="22" xfId="0" applyNumberFormat="1" applyFont="1" applyFill="1" applyBorder="1" applyAlignment="1" applyProtection="1">
      <alignment horizontal="center" vertical="center" wrapText="1"/>
      <protection locked="0"/>
    </xf>
    <xf numFmtId="165" fontId="19" fillId="2" borderId="5" xfId="0" applyNumberFormat="1" applyFont="1" applyFill="1" applyBorder="1" applyAlignment="1" applyProtection="1">
      <alignment horizontal="center" vertical="center" wrapText="1"/>
      <protection locked="0"/>
    </xf>
    <xf numFmtId="165" fontId="19" fillId="2" borderId="28" xfId="0" applyNumberFormat="1"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0" borderId="7" xfId="0" applyNumberFormat="1" applyFont="1" applyFill="1" applyBorder="1" applyAlignment="1" applyProtection="1">
      <alignment horizontal="center" vertical="center" wrapText="1"/>
      <protection locked="0"/>
    </xf>
    <xf numFmtId="0" fontId="21" fillId="0" borderId="10" xfId="0" applyNumberFormat="1" applyFont="1" applyFill="1" applyBorder="1" applyAlignment="1" applyProtection="1">
      <alignment horizontal="center" vertical="center" wrapText="1"/>
      <protection locked="0"/>
    </xf>
    <xf numFmtId="0" fontId="21" fillId="0" borderId="3" xfId="0" applyNumberFormat="1" applyFont="1" applyFill="1" applyBorder="1" applyAlignment="1" applyProtection="1">
      <alignment horizontal="center" vertical="center" wrapText="1"/>
      <protection locked="0"/>
    </xf>
    <xf numFmtId="2" fontId="19" fillId="2" borderId="23" xfId="0" applyNumberFormat="1" applyFont="1" applyFill="1" applyBorder="1" applyAlignment="1" applyProtection="1">
      <alignment horizontal="center" vertical="center" wrapText="1"/>
      <protection locked="0"/>
    </xf>
    <xf numFmtId="2" fontId="19" fillId="2" borderId="19" xfId="0" applyNumberFormat="1" applyFont="1" applyFill="1" applyBorder="1" applyAlignment="1" applyProtection="1">
      <alignment horizontal="center" vertical="center" wrapText="1"/>
      <protection locked="0"/>
    </xf>
    <xf numFmtId="2" fontId="19" fillId="2" borderId="24" xfId="0" applyNumberFormat="1" applyFont="1" applyFill="1" applyBorder="1" applyAlignment="1" applyProtection="1">
      <alignment horizontal="center" vertical="center" wrapText="1"/>
      <protection locked="0"/>
    </xf>
    <xf numFmtId="2" fontId="19" fillId="2" borderId="21" xfId="0" applyNumberFormat="1" applyFont="1" applyFill="1" applyBorder="1" applyAlignment="1" applyProtection="1">
      <alignment horizontal="center" vertical="center" wrapText="1"/>
      <protection locked="0"/>
    </xf>
    <xf numFmtId="2" fontId="19" fillId="2" borderId="0" xfId="0" applyNumberFormat="1" applyFont="1" applyFill="1" applyBorder="1" applyAlignment="1" applyProtection="1">
      <alignment horizontal="center" vertical="center" wrapText="1"/>
      <protection locked="0"/>
    </xf>
    <xf numFmtId="2" fontId="19" fillId="2" borderId="18" xfId="0" applyNumberFormat="1" applyFont="1" applyFill="1" applyBorder="1" applyAlignment="1" applyProtection="1">
      <alignment horizontal="center" vertical="center" wrapText="1"/>
      <protection locked="0"/>
    </xf>
    <xf numFmtId="2" fontId="19" fillId="2" borderId="22" xfId="0" applyNumberFormat="1" applyFont="1" applyFill="1" applyBorder="1" applyAlignment="1" applyProtection="1">
      <alignment horizontal="center" vertical="center" wrapText="1"/>
      <protection locked="0"/>
    </xf>
    <xf numFmtId="2" fontId="19" fillId="2" borderId="5" xfId="0" applyNumberFormat="1" applyFont="1" applyFill="1" applyBorder="1" applyAlignment="1" applyProtection="1">
      <alignment horizontal="center" vertical="center" wrapText="1"/>
      <protection locked="0"/>
    </xf>
    <xf numFmtId="2" fontId="19" fillId="2" borderId="28" xfId="0" applyNumberFormat="1" applyFont="1" applyFill="1" applyBorder="1" applyAlignment="1" applyProtection="1">
      <alignment horizontal="center" vertical="center" wrapText="1"/>
      <protection locked="0"/>
    </xf>
    <xf numFmtId="0" fontId="31" fillId="2" borderId="22" xfId="0" applyNumberFormat="1" applyFont="1" applyFill="1" applyBorder="1" applyAlignment="1" applyProtection="1">
      <alignment horizontal="right" vertical="center" wrapText="1"/>
      <protection locked="0"/>
    </xf>
    <xf numFmtId="4" fontId="21" fillId="0" borderId="10" xfId="0" applyNumberFormat="1" applyFont="1" applyFill="1" applyBorder="1" applyAlignment="1" applyProtection="1">
      <alignment horizontal="center" vertical="center" wrapText="1"/>
      <protection locked="0"/>
    </xf>
    <xf numFmtId="0" fontId="31" fillId="2" borderId="21" xfId="0" applyNumberFormat="1" applyFont="1" applyFill="1" applyBorder="1" applyAlignment="1" applyProtection="1">
      <alignment horizontal="right" vertical="center" wrapText="1"/>
      <protection locked="0"/>
    </xf>
    <xf numFmtId="0" fontId="8" fillId="2" borderId="7"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31" fillId="2" borderId="1"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2" borderId="26" xfId="0" applyFont="1" applyFill="1" applyBorder="1" applyAlignment="1" applyProtection="1">
      <alignment horizontal="center" vertical="center" wrapText="1"/>
      <protection locked="0"/>
    </xf>
    <xf numFmtId="0" fontId="21" fillId="0" borderId="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49" fontId="19" fillId="2" borderId="31" xfId="0" applyNumberFormat="1" applyFont="1" applyFill="1" applyBorder="1" applyAlignment="1" applyProtection="1">
      <alignment horizontal="center" vertical="center" wrapText="1"/>
      <protection locked="0"/>
    </xf>
    <xf numFmtId="49" fontId="19" fillId="2" borderId="6" xfId="0" applyNumberFormat="1" applyFont="1" applyFill="1" applyBorder="1" applyAlignment="1" applyProtection="1">
      <alignment horizontal="center" vertical="center" wrapText="1"/>
      <protection locked="0"/>
    </xf>
    <xf numFmtId="0" fontId="24" fillId="2" borderId="3" xfId="0" applyFont="1" applyFill="1" applyBorder="1" applyAlignment="1" applyProtection="1">
      <alignment horizontal="left" vertical="center" wrapText="1"/>
      <protection locked="0"/>
    </xf>
    <xf numFmtId="0" fontId="24" fillId="2" borderId="7"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center" vertical="center" wrapText="1"/>
      <protection locked="0"/>
    </xf>
    <xf numFmtId="0" fontId="25" fillId="0" borderId="19"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35" xfId="0" applyFont="1" applyFill="1" applyBorder="1" applyAlignment="1" applyProtection="1">
      <alignment horizontal="center" vertical="center" wrapText="1"/>
      <protection locked="0"/>
    </xf>
    <xf numFmtId="0" fontId="25" fillId="0" borderId="36" xfId="0" applyFont="1" applyFill="1" applyBorder="1" applyAlignment="1" applyProtection="1">
      <alignment horizontal="center" vertical="center" wrapText="1"/>
      <protection locked="0"/>
    </xf>
    <xf numFmtId="0" fontId="25" fillId="0" borderId="40" xfId="0" applyFont="1" applyFill="1" applyBorder="1" applyAlignment="1" applyProtection="1">
      <alignment horizontal="center" vertical="center" wrapText="1"/>
      <protection locked="0"/>
    </xf>
    <xf numFmtId="2" fontId="9" fillId="2" borderId="7" xfId="0" applyNumberFormat="1" applyFont="1" applyFill="1" applyBorder="1" applyAlignment="1" applyProtection="1">
      <alignment horizontal="center" vertical="center" wrapText="1"/>
      <protection locked="0"/>
    </xf>
    <xf numFmtId="2" fontId="9" fillId="2" borderId="3" xfId="0" applyNumberFormat="1" applyFont="1" applyFill="1" applyBorder="1" applyAlignment="1" applyProtection="1">
      <alignment horizontal="center" vertical="center" wrapText="1"/>
      <protection locked="0"/>
    </xf>
    <xf numFmtId="0" fontId="25" fillId="2" borderId="13"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49" fontId="19" fillId="2" borderId="8" xfId="0" applyNumberFormat="1" applyFont="1" applyFill="1" applyBorder="1" applyAlignment="1" applyProtection="1">
      <alignment horizontal="center" vertical="center" wrapText="1"/>
      <protection locked="0"/>
    </xf>
    <xf numFmtId="0" fontId="24" fillId="2" borderId="2" xfId="0" applyFont="1" applyFill="1" applyBorder="1" applyAlignment="1" applyProtection="1">
      <alignment horizontal="left" vertical="top" wrapText="1"/>
      <protection locked="0"/>
    </xf>
    <xf numFmtId="0" fontId="18" fillId="0" borderId="1" xfId="0" applyFont="1" applyBorder="1" applyAlignment="1">
      <alignment horizontal="left" vertical="center"/>
    </xf>
    <xf numFmtId="0" fontId="18" fillId="0" borderId="20" xfId="0" applyFont="1" applyBorder="1" applyAlignment="1">
      <alignment horizontal="left" vertical="center"/>
    </xf>
    <xf numFmtId="0" fontId="18" fillId="0" borderId="1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4" fontId="3" fillId="0" borderId="2" xfId="0" applyNumberFormat="1" applyFont="1" applyBorder="1" applyAlignment="1">
      <alignment horizontal="center" vertical="center"/>
    </xf>
    <xf numFmtId="4" fontId="3" fillId="3" borderId="7" xfId="0"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0" fontId="32" fillId="0" borderId="2" xfId="0" applyFont="1" applyBorder="1" applyAlignment="1">
      <alignment horizontal="center" vertical="center"/>
    </xf>
    <xf numFmtId="10" fontId="1" fillId="0" borderId="1" xfId="1" applyNumberFormat="1" applyFont="1" applyBorder="1" applyAlignment="1">
      <alignment horizontal="center" vertical="center"/>
    </xf>
    <xf numFmtId="10" fontId="1" fillId="0" borderId="20" xfId="1" applyNumberFormat="1" applyFont="1" applyBorder="1" applyAlignment="1">
      <alignment horizontal="center" vertical="center"/>
    </xf>
    <xf numFmtId="0" fontId="0" fillId="0" borderId="11" xfId="0" applyBorder="1" applyAlignment="1">
      <alignment vertical="center"/>
    </xf>
    <xf numFmtId="49" fontId="19" fillId="2" borderId="1" xfId="0" applyNumberFormat="1" applyFont="1" applyFill="1" applyBorder="1" applyAlignment="1">
      <alignment horizontal="left" vertical="center"/>
    </xf>
    <xf numFmtId="49" fontId="19" fillId="2" borderId="20" xfId="0" applyNumberFormat="1" applyFont="1" applyFill="1" applyBorder="1" applyAlignment="1">
      <alignment horizontal="left" vertical="center"/>
    </xf>
    <xf numFmtId="49" fontId="19" fillId="2" borderId="11" xfId="0" applyNumberFormat="1" applyFont="1" applyFill="1" applyBorder="1" applyAlignment="1">
      <alignment horizontal="left" vertical="center"/>
    </xf>
    <xf numFmtId="10" fontId="3" fillId="0" borderId="2" xfId="1" applyNumberFormat="1" applyFont="1" applyBorder="1" applyAlignment="1">
      <alignment horizontal="center" vertical="center"/>
    </xf>
    <xf numFmtId="4" fontId="5" fillId="0" borderId="2" xfId="0" applyNumberFormat="1" applyFont="1" applyBorder="1" applyAlignment="1">
      <alignment horizontal="center" vertical="center"/>
    </xf>
  </cellXfs>
  <cellStyles count="3">
    <cellStyle name="Normal" xfId="0" builtinId="0"/>
    <cellStyle name="Porcentagem" xfId="1" builtinId="5"/>
    <cellStyle name="Vírgula"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9525</xdr:colOff>
      <xdr:row>1</xdr:row>
      <xdr:rowOff>9525</xdr:rowOff>
    </xdr:to>
    <xdr:grpSp>
      <xdr:nvGrpSpPr>
        <xdr:cNvPr id="44139" name="Group 1"/>
        <xdr:cNvGrpSpPr>
          <a:grpSpLocks/>
        </xdr:cNvGrpSpPr>
      </xdr:nvGrpSpPr>
      <xdr:grpSpPr bwMode="auto">
        <a:xfrm>
          <a:off x="9525" y="9525"/>
          <a:ext cx="775607" cy="625929"/>
          <a:chOff x="0" y="0"/>
          <a:chExt cx="879" cy="701"/>
        </a:xfrm>
      </xdr:grpSpPr>
      <xdr:sp macro="" textlink="">
        <xdr:nvSpPr>
          <xdr:cNvPr id="44140" name="Rectangle 2"/>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44141"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9" cy="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142" name="Rectangle 4"/>
          <xdr:cNvSpPr>
            <a:spLocks noChangeArrowheads="1"/>
          </xdr:cNvSpPr>
        </xdr:nvSpPr>
        <xdr:spPr bwMode="auto">
          <a:xfrm>
            <a:off x="0" y="0"/>
            <a:ext cx="879" cy="701"/>
          </a:xfrm>
          <a:prstGeom prst="rect">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EMG/Desktop/M&#195;OS%20DADAS%20-%202021/PLANILHAS%20SEE/%23%20PLANILHA%20DE%20SERVI&#199;OS%20PARA%20CONVENIOS%20SEEMG%20REVISAO%2001%2020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ÊNIO-EM ---"/>
      <sheetName val="CRONOGRAMA"/>
    </sheetNames>
    <sheetDataSet>
      <sheetData sheetId="0" refreshError="1">
        <row r="6">
          <cell r="B6" t="str">
            <v>INSTALAÇÃO DOS SERVIÇOS DE ENGENHARIA</v>
          </cell>
        </row>
        <row r="33">
          <cell r="B33" t="str">
            <v>DEMOLIÇÕES E REMOÇÕES</v>
          </cell>
        </row>
        <row r="112">
          <cell r="B112" t="str">
            <v>TRABALHOS EM TERRA</v>
          </cell>
        </row>
        <row r="132">
          <cell r="B132" t="str">
            <v>SONDAGEM, FUNDAÇÕES, MUROS E CONTENÇÕES</v>
          </cell>
        </row>
        <row r="173">
          <cell r="B173" t="str">
            <v>SUPERESTRUTURA</v>
          </cell>
        </row>
        <row r="199">
          <cell r="B199" t="str">
            <v>ALVENARIA</v>
          </cell>
        </row>
        <row r="220">
          <cell r="B220" t="str">
            <v>COBERTURA E FORRO</v>
          </cell>
        </row>
        <row r="314">
          <cell r="B314" t="str">
            <v>INSTALAÇÕES HIDRÁULICAS</v>
          </cell>
        </row>
        <row r="418">
          <cell r="B418" t="str">
            <v>INSTALAÇÕES SANITÁRIAS</v>
          </cell>
        </row>
        <row r="459">
          <cell r="B459" t="str">
            <v>INSTALAÇÃO ELÉTRICA</v>
          </cell>
        </row>
        <row r="599">
          <cell r="B599" t="str">
            <v>ESQUADRIAS DE MADEIRA</v>
          </cell>
        </row>
        <row r="642">
          <cell r="B642" t="str">
            <v>ESQUADRIAS METÁLICAS</v>
          </cell>
        </row>
        <row r="673">
          <cell r="B673" t="str">
            <v>FERRAGENS</v>
          </cell>
        </row>
        <row r="703">
          <cell r="B703" t="str">
            <v>REVESTIMENTO</v>
          </cell>
        </row>
        <row r="729">
          <cell r="B729" t="str">
            <v>PISOS E RODAPÉS</v>
          </cell>
        </row>
        <row r="804">
          <cell r="B804" t="str">
            <v>PINTURA</v>
          </cell>
        </row>
        <row r="838">
          <cell r="B838" t="str">
            <v>BANCADAS, PRATELEIRAS E DIVISÓRIAS</v>
          </cell>
        </row>
        <row r="872">
          <cell r="B872" t="str">
            <v>DIVERSOS</v>
          </cell>
        </row>
        <row r="914">
          <cell r="B914" t="str">
            <v>QUADRA</v>
          </cell>
        </row>
        <row r="985">
          <cell r="B985" t="str">
            <v>LIMPEZA</v>
          </cell>
        </row>
      </sheetData>
      <sheetData sheetId="1"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4"/>
  <sheetViews>
    <sheetView tabSelected="1" view="pageBreakPreview" topLeftCell="A548" zoomScale="70" zoomScaleNormal="93" zoomScaleSheetLayoutView="70" workbookViewId="0">
      <selection activeCell="D559" sqref="D559"/>
    </sheetView>
  </sheetViews>
  <sheetFormatPr defaultColWidth="8.42578125" defaultRowHeight="18" x14ac:dyDescent="0.25"/>
  <cols>
    <col min="1" max="1" width="11.5703125" style="28" customWidth="1"/>
    <col min="2" max="2" width="96.85546875" style="29" customWidth="1"/>
    <col min="3" max="3" width="12.7109375" style="30" customWidth="1"/>
    <col min="4" max="4" width="12.5703125" style="31" bestFit="1" customWidth="1"/>
    <col min="5" max="5" width="19.85546875" style="32" customWidth="1"/>
    <col min="6" max="6" width="19.42578125" style="33" customWidth="1"/>
    <col min="7" max="7" width="21" style="34" customWidth="1"/>
    <col min="8" max="8" width="24" style="35" customWidth="1"/>
    <col min="9" max="9" width="17" style="36" customWidth="1"/>
    <col min="10" max="16384" width="8.42578125" style="37"/>
  </cols>
  <sheetData>
    <row r="1" spans="1:20" s="20" customFormat="1" ht="50.1" customHeight="1" x14ac:dyDescent="0.25">
      <c r="A1" s="38"/>
      <c r="B1" s="365" t="s">
        <v>0</v>
      </c>
      <c r="C1" s="366"/>
      <c r="D1" s="366"/>
      <c r="E1" s="367"/>
      <c r="F1" s="367"/>
      <c r="G1" s="367"/>
      <c r="H1" s="367"/>
      <c r="I1" s="368"/>
    </row>
    <row r="2" spans="1:20" s="21" customFormat="1" ht="24.95" customHeight="1" x14ac:dyDescent="0.3">
      <c r="A2" s="369" t="s">
        <v>587</v>
      </c>
      <c r="B2" s="370"/>
      <c r="C2" s="371" t="s">
        <v>1</v>
      </c>
      <c r="D2" s="372"/>
      <c r="E2" s="39"/>
      <c r="F2" s="40" t="s">
        <v>2</v>
      </c>
      <c r="G2" s="373" t="s">
        <v>589</v>
      </c>
      <c r="H2" s="373"/>
      <c r="I2" s="374"/>
    </row>
    <row r="3" spans="1:20" s="21" customFormat="1" ht="24.95" customHeight="1" x14ac:dyDescent="0.3">
      <c r="A3" s="375" t="s">
        <v>588</v>
      </c>
      <c r="B3" s="376"/>
      <c r="C3" s="41" t="s">
        <v>3</v>
      </c>
      <c r="D3" s="42"/>
      <c r="E3" s="43" t="s">
        <v>4</v>
      </c>
      <c r="F3" s="376" t="s">
        <v>5</v>
      </c>
      <c r="G3" s="376"/>
      <c r="H3" s="376"/>
      <c r="I3" s="377"/>
    </row>
    <row r="4" spans="1:20" s="20" customFormat="1" ht="26.25" customHeight="1" x14ac:dyDescent="0.25">
      <c r="A4" s="321" t="s">
        <v>6</v>
      </c>
      <c r="B4" s="323" t="s">
        <v>7</v>
      </c>
      <c r="C4" s="323" t="s">
        <v>8</v>
      </c>
      <c r="D4" s="326" t="s">
        <v>9</v>
      </c>
      <c r="E4" s="327"/>
      <c r="F4" s="44">
        <f>F554</f>
        <v>4077943.652655371</v>
      </c>
      <c r="G4" s="328" t="s">
        <v>10</v>
      </c>
      <c r="H4" s="328"/>
      <c r="I4" s="329"/>
    </row>
    <row r="5" spans="1:20" s="22" customFormat="1" ht="18.75" x14ac:dyDescent="0.2">
      <c r="A5" s="322"/>
      <c r="B5" s="324"/>
      <c r="C5" s="325"/>
      <c r="D5" s="45" t="s">
        <v>11</v>
      </c>
      <c r="E5" s="46" t="s">
        <v>12</v>
      </c>
      <c r="F5" s="45" t="s">
        <v>13</v>
      </c>
      <c r="G5" s="330" t="s">
        <v>14</v>
      </c>
      <c r="H5" s="328"/>
      <c r="I5" s="329"/>
    </row>
    <row r="6" spans="1:20" s="23" customFormat="1" ht="18.75" x14ac:dyDescent="0.25">
      <c r="A6" s="47" t="s">
        <v>15</v>
      </c>
      <c r="B6" s="48" t="s">
        <v>16</v>
      </c>
      <c r="C6" s="362"/>
      <c r="D6" s="363"/>
      <c r="E6" s="363"/>
      <c r="F6" s="363"/>
      <c r="G6" s="363"/>
      <c r="H6" s="363"/>
      <c r="I6" s="364"/>
    </row>
    <row r="7" spans="1:20" s="23" customFormat="1" ht="15.75" customHeight="1" x14ac:dyDescent="0.25">
      <c r="A7" s="50" t="s">
        <v>17</v>
      </c>
      <c r="B7" s="51" t="s">
        <v>18</v>
      </c>
      <c r="C7" s="249" t="s">
        <v>19</v>
      </c>
      <c r="D7" s="252">
        <v>2227.54</v>
      </c>
      <c r="E7" s="252">
        <v>7.61</v>
      </c>
      <c r="F7" s="254">
        <f>D7*E7</f>
        <v>16951.579399999999</v>
      </c>
      <c r="G7" s="238" t="s">
        <v>590</v>
      </c>
      <c r="H7" s="239"/>
      <c r="I7" s="240"/>
    </row>
    <row r="8" spans="1:20" s="23" customFormat="1" ht="93.75" customHeight="1" x14ac:dyDescent="0.25">
      <c r="A8" s="70"/>
      <c r="B8" s="108" t="s">
        <v>20</v>
      </c>
      <c r="C8" s="235"/>
      <c r="D8" s="282"/>
      <c r="E8" s="282"/>
      <c r="F8" s="262"/>
      <c r="G8" s="241"/>
      <c r="H8" s="242"/>
      <c r="I8" s="243"/>
      <c r="J8" s="361"/>
      <c r="K8" s="361"/>
      <c r="L8" s="361"/>
      <c r="M8" s="361"/>
      <c r="N8" s="361"/>
      <c r="O8" s="361"/>
      <c r="P8" s="361"/>
      <c r="Q8" s="361"/>
      <c r="R8" s="361"/>
      <c r="S8" s="361"/>
      <c r="T8" s="361"/>
    </row>
    <row r="9" spans="1:20" s="23" customFormat="1" ht="15.75" x14ac:dyDescent="0.25">
      <c r="A9" s="50"/>
      <c r="B9" s="109"/>
      <c r="C9" s="249" t="s">
        <v>23</v>
      </c>
      <c r="D9" s="252">
        <v>2138.9</v>
      </c>
      <c r="E9" s="252">
        <v>1.05</v>
      </c>
      <c r="F9" s="254">
        <f>D9*E9</f>
        <v>2245.8450000000003</v>
      </c>
      <c r="G9" s="238" t="s">
        <v>591</v>
      </c>
      <c r="H9" s="239"/>
      <c r="I9" s="240"/>
    </row>
    <row r="10" spans="1:20" s="23" customFormat="1" ht="15.75" x14ac:dyDescent="0.25">
      <c r="A10" s="52" t="s">
        <v>21</v>
      </c>
      <c r="B10" s="54" t="s">
        <v>22</v>
      </c>
      <c r="C10" s="250"/>
      <c r="D10" s="253"/>
      <c r="E10" s="253"/>
      <c r="F10" s="255"/>
      <c r="G10" s="274"/>
      <c r="H10" s="275"/>
      <c r="I10" s="276"/>
    </row>
    <row r="11" spans="1:20" s="23" customFormat="1" ht="47.25" x14ac:dyDescent="0.25">
      <c r="A11" s="52"/>
      <c r="B11" s="53" t="s">
        <v>24</v>
      </c>
      <c r="C11" s="250"/>
      <c r="D11" s="253"/>
      <c r="E11" s="253"/>
      <c r="F11" s="255"/>
      <c r="G11" s="274"/>
      <c r="H11" s="275"/>
      <c r="I11" s="276"/>
    </row>
    <row r="12" spans="1:20" s="23" customFormat="1" ht="18.75" customHeight="1" x14ac:dyDescent="0.25">
      <c r="A12" s="70"/>
      <c r="B12" s="108"/>
      <c r="C12" s="235"/>
      <c r="D12" s="282"/>
      <c r="E12" s="282"/>
      <c r="F12" s="262"/>
      <c r="G12" s="241"/>
      <c r="H12" s="242"/>
      <c r="I12" s="243"/>
    </row>
    <row r="13" spans="1:20" s="23" customFormat="1" ht="31.5" x14ac:dyDescent="0.25">
      <c r="A13" s="50" t="s">
        <v>25</v>
      </c>
      <c r="B13" s="110" t="s">
        <v>26</v>
      </c>
      <c r="C13" s="249" t="s">
        <v>8</v>
      </c>
      <c r="D13" s="319">
        <v>1</v>
      </c>
      <c r="E13" s="252">
        <v>1121.47</v>
      </c>
      <c r="F13" s="254">
        <f>D13*E13</f>
        <v>1121.47</v>
      </c>
      <c r="G13" s="238" t="s">
        <v>592</v>
      </c>
      <c r="H13" s="239"/>
      <c r="I13" s="240"/>
    </row>
    <row r="14" spans="1:20" s="23" customFormat="1" ht="126" x14ac:dyDescent="0.25">
      <c r="A14" s="70"/>
      <c r="B14" s="111" t="s">
        <v>27</v>
      </c>
      <c r="C14" s="235"/>
      <c r="D14" s="320"/>
      <c r="E14" s="282"/>
      <c r="F14" s="262"/>
      <c r="G14" s="241"/>
      <c r="H14" s="242"/>
      <c r="I14" s="243"/>
    </row>
    <row r="15" spans="1:20" s="23" customFormat="1" ht="21" customHeight="1" x14ac:dyDescent="0.25">
      <c r="A15" s="50"/>
      <c r="B15" s="51"/>
      <c r="C15" s="249" t="s">
        <v>30</v>
      </c>
      <c r="D15" s="252">
        <v>0</v>
      </c>
      <c r="E15" s="252">
        <v>1.04</v>
      </c>
      <c r="F15" s="254">
        <f>D15*E15</f>
        <v>0</v>
      </c>
      <c r="G15" s="238" t="s">
        <v>593</v>
      </c>
      <c r="H15" s="239"/>
      <c r="I15" s="240"/>
    </row>
    <row r="16" spans="1:20" s="23" customFormat="1" ht="15.75" x14ac:dyDescent="0.25">
      <c r="A16" s="52" t="s">
        <v>28</v>
      </c>
      <c r="B16" s="54" t="s">
        <v>29</v>
      </c>
      <c r="C16" s="250"/>
      <c r="D16" s="253"/>
      <c r="E16" s="253"/>
      <c r="F16" s="255"/>
      <c r="G16" s="274"/>
      <c r="H16" s="275"/>
      <c r="I16" s="276"/>
    </row>
    <row r="17" spans="1:9" s="23" customFormat="1" ht="126" x14ac:dyDescent="0.25">
      <c r="A17" s="52"/>
      <c r="B17" s="53" t="s">
        <v>31</v>
      </c>
      <c r="C17" s="250"/>
      <c r="D17" s="253"/>
      <c r="E17" s="253"/>
      <c r="F17" s="255"/>
      <c r="G17" s="274"/>
      <c r="H17" s="275"/>
      <c r="I17" s="276"/>
    </row>
    <row r="18" spans="1:9" s="23" customFormat="1" ht="18.75" customHeight="1" x14ac:dyDescent="0.25">
      <c r="A18" s="70"/>
      <c r="B18" s="72"/>
      <c r="C18" s="235"/>
      <c r="D18" s="282"/>
      <c r="E18" s="282"/>
      <c r="F18" s="262"/>
      <c r="G18" s="241"/>
      <c r="H18" s="242"/>
      <c r="I18" s="243"/>
    </row>
    <row r="19" spans="1:9" s="23" customFormat="1" ht="31.5" x14ac:dyDescent="0.25">
      <c r="A19" s="50" t="s">
        <v>32</v>
      </c>
      <c r="B19" s="51" t="s">
        <v>33</v>
      </c>
      <c r="C19" s="249" t="s">
        <v>19</v>
      </c>
      <c r="D19" s="252">
        <v>0</v>
      </c>
      <c r="E19" s="252">
        <v>0.33</v>
      </c>
      <c r="F19" s="254">
        <f>D19*E19</f>
        <v>0</v>
      </c>
      <c r="G19" s="238" t="s">
        <v>593</v>
      </c>
      <c r="H19" s="239"/>
      <c r="I19" s="240"/>
    </row>
    <row r="20" spans="1:9" s="23" customFormat="1" ht="141.75" x14ac:dyDescent="0.25">
      <c r="A20" s="52"/>
      <c r="B20" s="53" t="s">
        <v>34</v>
      </c>
      <c r="C20" s="250"/>
      <c r="D20" s="253"/>
      <c r="E20" s="253"/>
      <c r="F20" s="255"/>
      <c r="G20" s="274"/>
      <c r="H20" s="275"/>
      <c r="I20" s="276"/>
    </row>
    <row r="21" spans="1:9" s="23" customFormat="1" ht="18.75" customHeight="1" x14ac:dyDescent="0.25">
      <c r="A21" s="70"/>
      <c r="B21" s="72"/>
      <c r="C21" s="235"/>
      <c r="D21" s="282"/>
      <c r="E21" s="282"/>
      <c r="F21" s="262"/>
      <c r="G21" s="241"/>
      <c r="H21" s="242"/>
      <c r="I21" s="243"/>
    </row>
    <row r="22" spans="1:9" s="23" customFormat="1" ht="21" customHeight="1" x14ac:dyDescent="0.25">
      <c r="A22" s="50" t="s">
        <v>35</v>
      </c>
      <c r="B22" s="51" t="s">
        <v>36</v>
      </c>
      <c r="C22" s="249" t="s">
        <v>19</v>
      </c>
      <c r="D22" s="252">
        <v>21.78</v>
      </c>
      <c r="E22" s="252">
        <v>418.27</v>
      </c>
      <c r="F22" s="254">
        <f>D22*E22</f>
        <v>9109.9205999999995</v>
      </c>
      <c r="G22" s="238" t="s">
        <v>597</v>
      </c>
      <c r="H22" s="239"/>
      <c r="I22" s="240"/>
    </row>
    <row r="23" spans="1:9" s="23" customFormat="1" ht="225" customHeight="1" x14ac:dyDescent="0.25">
      <c r="A23" s="70"/>
      <c r="B23" s="108" t="s">
        <v>37</v>
      </c>
      <c r="C23" s="235"/>
      <c r="D23" s="282"/>
      <c r="E23" s="282"/>
      <c r="F23" s="262"/>
      <c r="G23" s="241"/>
      <c r="H23" s="242"/>
      <c r="I23" s="243"/>
    </row>
    <row r="24" spans="1:9" s="23" customFormat="1" ht="15.75" x14ac:dyDescent="0.25">
      <c r="A24" s="50"/>
      <c r="B24" s="109"/>
      <c r="C24" s="249" t="s">
        <v>19</v>
      </c>
      <c r="D24" s="252">
        <v>18.149999999999999</v>
      </c>
      <c r="E24" s="252">
        <v>463.07</v>
      </c>
      <c r="F24" s="254">
        <f>D24*E24</f>
        <v>8404.7204999999994</v>
      </c>
      <c r="G24" s="238" t="s">
        <v>598</v>
      </c>
      <c r="H24" s="239"/>
      <c r="I24" s="240"/>
    </row>
    <row r="25" spans="1:9" s="23" customFormat="1" ht="31.5" x14ac:dyDescent="0.25">
      <c r="A25" s="52" t="s">
        <v>38</v>
      </c>
      <c r="B25" s="54" t="s">
        <v>39</v>
      </c>
      <c r="C25" s="250"/>
      <c r="D25" s="253"/>
      <c r="E25" s="253"/>
      <c r="F25" s="255"/>
      <c r="G25" s="274"/>
      <c r="H25" s="275"/>
      <c r="I25" s="276"/>
    </row>
    <row r="26" spans="1:9" s="23" customFormat="1" ht="314.25" customHeight="1" x14ac:dyDescent="0.25">
      <c r="A26" s="52"/>
      <c r="B26" s="53" t="s">
        <v>40</v>
      </c>
      <c r="C26" s="250"/>
      <c r="D26" s="253"/>
      <c r="E26" s="253"/>
      <c r="F26" s="255"/>
      <c r="G26" s="274"/>
      <c r="H26" s="275"/>
      <c r="I26" s="276"/>
    </row>
    <row r="27" spans="1:9" s="23" customFormat="1" ht="18.75" customHeight="1" x14ac:dyDescent="0.25">
      <c r="A27" s="70"/>
      <c r="B27" s="72"/>
      <c r="C27" s="235"/>
      <c r="D27" s="282"/>
      <c r="E27" s="282"/>
      <c r="F27" s="262"/>
      <c r="G27" s="241"/>
      <c r="H27" s="242"/>
      <c r="I27" s="243"/>
    </row>
    <row r="28" spans="1:9" s="23" customFormat="1" ht="18.75" customHeight="1" x14ac:dyDescent="0.25">
      <c r="A28" s="50" t="s">
        <v>41</v>
      </c>
      <c r="B28" s="51" t="s">
        <v>42</v>
      </c>
      <c r="C28" s="249" t="s">
        <v>19</v>
      </c>
      <c r="D28" s="252">
        <v>132</v>
      </c>
      <c r="E28" s="252">
        <v>109.05</v>
      </c>
      <c r="F28" s="254">
        <f>D28*E28</f>
        <v>14394.6</v>
      </c>
      <c r="G28" s="238" t="s">
        <v>595</v>
      </c>
      <c r="H28" s="239"/>
      <c r="I28" s="240"/>
    </row>
    <row r="29" spans="1:9" s="23" customFormat="1" ht="119.25" customHeight="1" x14ac:dyDescent="0.25">
      <c r="A29" s="52"/>
      <c r="B29" s="53" t="s">
        <v>43</v>
      </c>
      <c r="C29" s="250"/>
      <c r="D29" s="253"/>
      <c r="E29" s="253"/>
      <c r="F29" s="255"/>
      <c r="G29" s="274"/>
      <c r="H29" s="275"/>
      <c r="I29" s="276"/>
    </row>
    <row r="30" spans="1:9" s="23" customFormat="1" ht="18.75" customHeight="1" x14ac:dyDescent="0.25">
      <c r="A30" s="70"/>
      <c r="B30" s="72"/>
      <c r="C30" s="235"/>
      <c r="D30" s="282"/>
      <c r="E30" s="282"/>
      <c r="F30" s="262"/>
      <c r="G30" s="241"/>
      <c r="H30" s="242"/>
      <c r="I30" s="243"/>
    </row>
    <row r="31" spans="1:9" s="23" customFormat="1" ht="18.75" customHeight="1" x14ac:dyDescent="0.25">
      <c r="A31" s="50" t="s">
        <v>44</v>
      </c>
      <c r="B31" s="51" t="s">
        <v>45</v>
      </c>
      <c r="C31" s="249" t="s">
        <v>8</v>
      </c>
      <c r="D31" s="252">
        <v>0</v>
      </c>
      <c r="E31" s="252">
        <v>539.26</v>
      </c>
      <c r="F31" s="254">
        <f>D31*E31</f>
        <v>0</v>
      </c>
      <c r="G31" s="238" t="s">
        <v>596</v>
      </c>
      <c r="H31" s="239"/>
      <c r="I31" s="240"/>
    </row>
    <row r="32" spans="1:9" s="23" customFormat="1" ht="109.5" customHeight="1" x14ac:dyDescent="0.25">
      <c r="A32" s="70"/>
      <c r="B32" s="108" t="s">
        <v>46</v>
      </c>
      <c r="C32" s="235"/>
      <c r="D32" s="282"/>
      <c r="E32" s="282"/>
      <c r="F32" s="262"/>
      <c r="G32" s="241"/>
      <c r="H32" s="242"/>
      <c r="I32" s="243"/>
    </row>
    <row r="33" spans="1:13" s="23" customFormat="1" ht="18.75" customHeight="1" x14ac:dyDescent="0.25">
      <c r="A33" s="199" t="s">
        <v>47</v>
      </c>
      <c r="B33" s="112" t="s">
        <v>48</v>
      </c>
      <c r="C33" s="355" t="s">
        <v>8</v>
      </c>
      <c r="D33" s="252">
        <v>0</v>
      </c>
      <c r="E33" s="252">
        <v>333.45</v>
      </c>
      <c r="F33" s="254">
        <f>D33*E33</f>
        <v>0</v>
      </c>
      <c r="G33" s="238" t="s">
        <v>596</v>
      </c>
      <c r="H33" s="239"/>
      <c r="I33" s="240"/>
    </row>
    <row r="34" spans="1:13" s="23" customFormat="1" ht="94.5" x14ac:dyDescent="0.25">
      <c r="A34" s="200"/>
      <c r="B34" s="58" t="s">
        <v>49</v>
      </c>
      <c r="C34" s="356"/>
      <c r="D34" s="253"/>
      <c r="E34" s="253"/>
      <c r="F34" s="255"/>
      <c r="G34" s="274"/>
      <c r="H34" s="275"/>
      <c r="I34" s="276"/>
    </row>
    <row r="35" spans="1:13" s="23" customFormat="1" ht="18.75" customHeight="1" x14ac:dyDescent="0.25">
      <c r="A35" s="70"/>
      <c r="B35" s="108"/>
      <c r="C35" s="357"/>
      <c r="D35" s="282"/>
      <c r="E35" s="282"/>
      <c r="F35" s="262"/>
      <c r="G35" s="241"/>
      <c r="H35" s="242"/>
      <c r="I35" s="243"/>
    </row>
    <row r="36" spans="1:13" s="23" customFormat="1" ht="18.75" x14ac:dyDescent="0.25">
      <c r="A36" s="50" t="s">
        <v>50</v>
      </c>
      <c r="B36" s="73" t="s">
        <v>51</v>
      </c>
      <c r="C36" s="353"/>
      <c r="D36" s="252"/>
      <c r="E36" s="153"/>
      <c r="F36" s="156"/>
      <c r="G36" s="146"/>
      <c r="H36" s="167"/>
      <c r="I36" s="134"/>
    </row>
    <row r="37" spans="1:13" s="23" customFormat="1" ht="113.25" customHeight="1" x14ac:dyDescent="0.25">
      <c r="A37" s="52"/>
      <c r="B37" s="53" t="s">
        <v>52</v>
      </c>
      <c r="C37" s="354"/>
      <c r="D37" s="253"/>
      <c r="E37" s="154"/>
      <c r="F37" s="157"/>
      <c r="G37" s="148"/>
      <c r="H37" s="168"/>
      <c r="I37" s="104"/>
    </row>
    <row r="38" spans="1:13" s="23" customFormat="1" ht="18.75" x14ac:dyDescent="0.25">
      <c r="A38" s="52" t="s">
        <v>53</v>
      </c>
      <c r="B38" s="57" t="s">
        <v>54</v>
      </c>
      <c r="C38" s="151" t="s">
        <v>8</v>
      </c>
      <c r="D38" s="154"/>
      <c r="E38" s="154">
        <v>2291.16</v>
      </c>
      <c r="F38" s="157">
        <f>D38*E38</f>
        <v>0</v>
      </c>
      <c r="G38" s="148"/>
      <c r="H38" s="168"/>
      <c r="I38" s="105"/>
    </row>
    <row r="39" spans="1:13" s="23" customFormat="1" ht="18.75" x14ac:dyDescent="0.25">
      <c r="A39" s="52"/>
      <c r="B39" s="58"/>
      <c r="C39" s="166"/>
      <c r="D39" s="154"/>
      <c r="E39" s="154"/>
      <c r="F39" s="157"/>
      <c r="G39" s="148"/>
      <c r="H39" s="168"/>
      <c r="I39" s="104"/>
    </row>
    <row r="40" spans="1:13" s="23" customFormat="1" ht="31.5" x14ac:dyDescent="0.25">
      <c r="A40" s="52" t="s">
        <v>55</v>
      </c>
      <c r="B40" s="57" t="s">
        <v>56</v>
      </c>
      <c r="C40" s="151" t="s">
        <v>8</v>
      </c>
      <c r="D40" s="160"/>
      <c r="E40" s="154">
        <v>2540.5</v>
      </c>
      <c r="F40" s="157">
        <f>D40*E40</f>
        <v>0</v>
      </c>
      <c r="G40" s="148"/>
      <c r="H40" s="168"/>
      <c r="I40" s="105"/>
      <c r="J40" s="332"/>
      <c r="K40" s="332"/>
      <c r="L40" s="332"/>
      <c r="M40" s="332"/>
    </row>
    <row r="41" spans="1:13" s="23" customFormat="1" ht="18.75" x14ac:dyDescent="0.25">
      <c r="A41" s="52"/>
      <c r="B41" s="57"/>
      <c r="C41" s="166"/>
      <c r="D41" s="160"/>
      <c r="E41" s="154"/>
      <c r="F41" s="157"/>
      <c r="G41" s="148"/>
      <c r="H41" s="168"/>
      <c r="I41" s="104"/>
      <c r="J41" s="332"/>
      <c r="K41" s="332"/>
      <c r="L41" s="332"/>
      <c r="M41" s="332"/>
    </row>
    <row r="42" spans="1:13" s="23" customFormat="1" ht="31.5" x14ac:dyDescent="0.25">
      <c r="A42" s="52" t="s">
        <v>57</v>
      </c>
      <c r="B42" s="57" t="s">
        <v>58</v>
      </c>
      <c r="C42" s="151" t="s">
        <v>8</v>
      </c>
      <c r="D42" s="160"/>
      <c r="E42" s="154">
        <v>3343.25</v>
      </c>
      <c r="F42" s="157">
        <f>D42*E42</f>
        <v>0</v>
      </c>
      <c r="G42" s="148"/>
      <c r="H42" s="168"/>
      <c r="I42" s="105"/>
      <c r="J42" s="332"/>
      <c r="K42" s="332"/>
      <c r="L42" s="332"/>
      <c r="M42" s="332"/>
    </row>
    <row r="43" spans="1:13" s="23" customFormat="1" ht="18.75" x14ac:dyDescent="0.25">
      <c r="A43" s="52"/>
      <c r="B43" s="57"/>
      <c r="C43" s="166"/>
      <c r="D43" s="160"/>
      <c r="E43" s="154"/>
      <c r="F43" s="157"/>
      <c r="G43" s="148"/>
      <c r="H43" s="168"/>
      <c r="I43" s="104"/>
      <c r="J43" s="332"/>
      <c r="K43" s="332"/>
      <c r="L43" s="332"/>
      <c r="M43" s="332"/>
    </row>
    <row r="44" spans="1:13" s="23" customFormat="1" ht="31.5" x14ac:dyDescent="0.25">
      <c r="A44" s="70" t="s">
        <v>59</v>
      </c>
      <c r="B44" s="113" t="s">
        <v>60</v>
      </c>
      <c r="C44" s="152" t="s">
        <v>8</v>
      </c>
      <c r="D44" s="161">
        <v>1</v>
      </c>
      <c r="E44" s="155">
        <v>5809.89</v>
      </c>
      <c r="F44" s="158">
        <f>D44*E44</f>
        <v>5809.89</v>
      </c>
      <c r="G44" s="241" t="s">
        <v>599</v>
      </c>
      <c r="H44" s="242"/>
      <c r="I44" s="243"/>
      <c r="J44" s="332"/>
      <c r="K44" s="332"/>
      <c r="L44" s="332"/>
      <c r="M44" s="332"/>
    </row>
    <row r="45" spans="1:13" s="23" customFormat="1" ht="30" customHeight="1" x14ac:dyDescent="0.25">
      <c r="A45" s="258" t="s">
        <v>594</v>
      </c>
      <c r="B45" s="378"/>
      <c r="C45" s="378"/>
      <c r="D45" s="378"/>
      <c r="E45" s="379"/>
      <c r="F45" s="114">
        <f>SUM(F7:F44)</f>
        <v>58038.025499999996</v>
      </c>
      <c r="G45" s="148"/>
      <c r="H45" s="168"/>
      <c r="I45" s="104"/>
      <c r="J45" s="332"/>
      <c r="K45" s="332"/>
      <c r="L45" s="332"/>
      <c r="M45" s="332"/>
    </row>
    <row r="46" spans="1:13" s="23" customFormat="1" ht="18.75" x14ac:dyDescent="0.25">
      <c r="A46" s="47" t="s">
        <v>61</v>
      </c>
      <c r="B46" s="280" t="s">
        <v>62</v>
      </c>
      <c r="C46" s="281"/>
      <c r="D46" s="281"/>
      <c r="E46" s="281"/>
      <c r="F46" s="281"/>
      <c r="G46" s="281"/>
      <c r="H46" s="281"/>
      <c r="I46" s="316"/>
      <c r="J46" s="332"/>
      <c r="K46" s="332"/>
      <c r="L46" s="332"/>
      <c r="M46" s="332"/>
    </row>
    <row r="47" spans="1:13" s="23" customFormat="1" ht="18.75" customHeight="1" x14ac:dyDescent="0.25">
      <c r="A47" s="50" t="s">
        <v>63</v>
      </c>
      <c r="B47" s="115" t="s">
        <v>64</v>
      </c>
      <c r="C47" s="249" t="s">
        <v>8</v>
      </c>
      <c r="D47" s="358">
        <v>1</v>
      </c>
      <c r="E47" s="252">
        <v>95.02</v>
      </c>
      <c r="F47" s="254">
        <f>D47*E47</f>
        <v>95.02</v>
      </c>
      <c r="G47" s="238" t="s">
        <v>600</v>
      </c>
      <c r="H47" s="239"/>
      <c r="I47" s="240"/>
      <c r="J47" s="64"/>
      <c r="K47" s="64"/>
      <c r="L47" s="64"/>
      <c r="M47" s="64"/>
    </row>
    <row r="48" spans="1:13" s="23" customFormat="1" ht="78.75" x14ac:dyDescent="0.25">
      <c r="A48" s="201"/>
      <c r="B48" s="61" t="s">
        <v>65</v>
      </c>
      <c r="C48" s="250"/>
      <c r="D48" s="359"/>
      <c r="E48" s="253"/>
      <c r="F48" s="255"/>
      <c r="G48" s="274"/>
      <c r="H48" s="275"/>
      <c r="I48" s="276"/>
      <c r="J48" s="64"/>
      <c r="K48" s="64"/>
      <c r="L48" s="64"/>
      <c r="M48" s="64"/>
    </row>
    <row r="49" spans="1:13" s="23" customFormat="1" ht="18.75" x14ac:dyDescent="0.25">
      <c r="A49" s="70"/>
      <c r="B49" s="116"/>
      <c r="C49" s="235"/>
      <c r="D49" s="360"/>
      <c r="E49" s="282"/>
      <c r="F49" s="262"/>
      <c r="G49" s="241"/>
      <c r="H49" s="242"/>
      <c r="I49" s="243"/>
      <c r="J49" s="64"/>
      <c r="K49" s="64"/>
      <c r="L49" s="64"/>
      <c r="M49" s="64"/>
    </row>
    <row r="50" spans="1:13" s="23" customFormat="1" ht="31.5" x14ac:dyDescent="0.25">
      <c r="A50" s="50" t="s">
        <v>66</v>
      </c>
      <c r="B50" s="117" t="s">
        <v>67</v>
      </c>
      <c r="C50" s="249" t="s">
        <v>68</v>
      </c>
      <c r="D50" s="358">
        <v>126.07</v>
      </c>
      <c r="E50" s="252">
        <v>107.51</v>
      </c>
      <c r="F50" s="254">
        <f>D50*E50</f>
        <v>13553.7857</v>
      </c>
      <c r="G50" s="238" t="s">
        <v>601</v>
      </c>
      <c r="H50" s="239"/>
      <c r="I50" s="240"/>
    </row>
    <row r="51" spans="1:13" s="23" customFormat="1" ht="126.75" customHeight="1" x14ac:dyDescent="0.25">
      <c r="A51" s="70"/>
      <c r="B51" s="118" t="s">
        <v>69</v>
      </c>
      <c r="C51" s="235"/>
      <c r="D51" s="360"/>
      <c r="E51" s="282"/>
      <c r="F51" s="262"/>
      <c r="G51" s="241"/>
      <c r="H51" s="242"/>
      <c r="I51" s="243"/>
    </row>
    <row r="52" spans="1:13" s="23" customFormat="1" ht="21" customHeight="1" x14ac:dyDescent="0.25">
      <c r="A52" s="52"/>
      <c r="B52" s="63"/>
      <c r="C52" s="249" t="s">
        <v>68</v>
      </c>
      <c r="D52" s="236">
        <v>16.260000000000002</v>
      </c>
      <c r="E52" s="252">
        <v>62.61</v>
      </c>
      <c r="F52" s="254">
        <f>D52*E52</f>
        <v>1018.0386000000001</v>
      </c>
      <c r="G52" s="238" t="s">
        <v>601</v>
      </c>
      <c r="H52" s="239"/>
      <c r="I52" s="240"/>
    </row>
    <row r="53" spans="1:13" s="23" customFormat="1" ht="18.75" customHeight="1" x14ac:dyDescent="0.25">
      <c r="A53" s="52" t="s">
        <v>70</v>
      </c>
      <c r="B53" s="63" t="s">
        <v>71</v>
      </c>
      <c r="C53" s="250"/>
      <c r="D53" s="251"/>
      <c r="E53" s="253"/>
      <c r="F53" s="255"/>
      <c r="G53" s="274"/>
      <c r="H53" s="275"/>
      <c r="I53" s="276"/>
    </row>
    <row r="54" spans="1:13" s="23" customFormat="1" ht="126" x14ac:dyDescent="0.25">
      <c r="A54" s="52"/>
      <c r="B54" s="61" t="s">
        <v>72</v>
      </c>
      <c r="C54" s="250"/>
      <c r="D54" s="251"/>
      <c r="E54" s="253"/>
      <c r="F54" s="255"/>
      <c r="G54" s="274"/>
      <c r="H54" s="275"/>
      <c r="I54" s="276"/>
    </row>
    <row r="55" spans="1:13" s="23" customFormat="1" ht="15.75" x14ac:dyDescent="0.25">
      <c r="A55" s="50"/>
      <c r="B55" s="119"/>
      <c r="C55" s="249" t="s">
        <v>19</v>
      </c>
      <c r="D55" s="236">
        <v>131.74</v>
      </c>
      <c r="E55" s="252">
        <v>10.74</v>
      </c>
      <c r="F55" s="254">
        <f>D55*E55</f>
        <v>1414.8876</v>
      </c>
      <c r="G55" s="238" t="s">
        <v>601</v>
      </c>
      <c r="H55" s="239"/>
      <c r="I55" s="240"/>
    </row>
    <row r="56" spans="1:13" s="23" customFormat="1" ht="15.75" x14ac:dyDescent="0.25">
      <c r="A56" s="52" t="s">
        <v>73</v>
      </c>
      <c r="B56" s="63" t="s">
        <v>74</v>
      </c>
      <c r="C56" s="250"/>
      <c r="D56" s="251"/>
      <c r="E56" s="253"/>
      <c r="F56" s="255"/>
      <c r="G56" s="274"/>
      <c r="H56" s="275"/>
      <c r="I56" s="276"/>
    </row>
    <row r="57" spans="1:13" s="23" customFormat="1" ht="173.25" x14ac:dyDescent="0.25">
      <c r="A57" s="70"/>
      <c r="B57" s="118" t="s">
        <v>75</v>
      </c>
      <c r="C57" s="235"/>
      <c r="D57" s="237"/>
      <c r="E57" s="282"/>
      <c r="F57" s="262"/>
      <c r="G57" s="241"/>
      <c r="H57" s="242"/>
      <c r="I57" s="243"/>
    </row>
    <row r="58" spans="1:13" s="23" customFormat="1" ht="15.75" x14ac:dyDescent="0.25">
      <c r="A58" s="50"/>
      <c r="B58" s="117"/>
      <c r="C58" s="249" t="s">
        <v>19</v>
      </c>
      <c r="D58" s="236">
        <v>278.06</v>
      </c>
      <c r="E58" s="252">
        <v>17.91</v>
      </c>
      <c r="F58" s="254">
        <f>D58*E58</f>
        <v>4980.0546000000004</v>
      </c>
      <c r="G58" s="238" t="s">
        <v>602</v>
      </c>
      <c r="H58" s="239"/>
      <c r="I58" s="240"/>
    </row>
    <row r="59" spans="1:13" s="23" customFormat="1" ht="15.75" x14ac:dyDescent="0.25">
      <c r="A59" s="52" t="s">
        <v>76</v>
      </c>
      <c r="B59" s="63" t="s">
        <v>77</v>
      </c>
      <c r="C59" s="250"/>
      <c r="D59" s="251"/>
      <c r="E59" s="253"/>
      <c r="F59" s="255"/>
      <c r="G59" s="274"/>
      <c r="H59" s="275"/>
      <c r="I59" s="276"/>
    </row>
    <row r="60" spans="1:13" s="23" customFormat="1" ht="177.75" customHeight="1" x14ac:dyDescent="0.25">
      <c r="A60" s="70"/>
      <c r="B60" s="118" t="s">
        <v>75</v>
      </c>
      <c r="C60" s="235"/>
      <c r="D60" s="237"/>
      <c r="E60" s="282"/>
      <c r="F60" s="262"/>
      <c r="G60" s="241"/>
      <c r="H60" s="242"/>
      <c r="I60" s="243"/>
    </row>
    <row r="61" spans="1:13" s="23" customFormat="1" ht="31.5" x14ac:dyDescent="0.25">
      <c r="A61" s="50" t="s">
        <v>78</v>
      </c>
      <c r="B61" s="117" t="s">
        <v>79</v>
      </c>
      <c r="C61" s="249" t="s">
        <v>19</v>
      </c>
      <c r="D61" s="236">
        <v>230.8</v>
      </c>
      <c r="E61" s="252">
        <v>5.84</v>
      </c>
      <c r="F61" s="254">
        <f>D61*E61</f>
        <v>1347.8720000000001</v>
      </c>
      <c r="G61" s="238" t="s">
        <v>603</v>
      </c>
      <c r="H61" s="239"/>
      <c r="I61" s="240"/>
    </row>
    <row r="62" spans="1:13" s="23" customFormat="1" ht="126" x14ac:dyDescent="0.25">
      <c r="A62" s="52"/>
      <c r="B62" s="61" t="s">
        <v>80</v>
      </c>
      <c r="C62" s="250"/>
      <c r="D62" s="251"/>
      <c r="E62" s="253"/>
      <c r="F62" s="255"/>
      <c r="G62" s="274"/>
      <c r="H62" s="275"/>
      <c r="I62" s="276"/>
    </row>
    <row r="63" spans="1:13" s="23" customFormat="1" ht="18.75" customHeight="1" x14ac:dyDescent="0.25">
      <c r="A63" s="70"/>
      <c r="B63" s="120"/>
      <c r="C63" s="235"/>
      <c r="D63" s="237"/>
      <c r="E63" s="282"/>
      <c r="F63" s="262"/>
      <c r="G63" s="241"/>
      <c r="H63" s="242"/>
      <c r="I63" s="243"/>
    </row>
    <row r="64" spans="1:13" s="23" customFormat="1" ht="15.75" x14ac:dyDescent="0.25">
      <c r="A64" s="50"/>
      <c r="B64" s="117"/>
      <c r="C64" s="249" t="s">
        <v>19</v>
      </c>
      <c r="D64" s="236">
        <f>D58</f>
        <v>278.06</v>
      </c>
      <c r="E64" s="252">
        <v>22.03</v>
      </c>
      <c r="F64" s="254">
        <f>D64*E64</f>
        <v>6125.6618000000008</v>
      </c>
      <c r="G64" s="238" t="str">
        <f>G58</f>
        <v>176,11M2 + 5% NO BLOCO DAS SALAS QUE SERÁ MANTIDO = 184,91M2; + 88,72M2 + 5% NO BLOCO DE SALAS PRÓXIMO A QUADRA = 93,15M2. TOTAL GERAL = 278,06M2</v>
      </c>
      <c r="H64" s="239"/>
      <c r="I64" s="240"/>
    </row>
    <row r="65" spans="1:9" s="23" customFormat="1" ht="38.25" customHeight="1" x14ac:dyDescent="0.25">
      <c r="A65" s="52" t="s">
        <v>81</v>
      </c>
      <c r="B65" s="63" t="s">
        <v>82</v>
      </c>
      <c r="C65" s="250"/>
      <c r="D65" s="251"/>
      <c r="E65" s="253"/>
      <c r="F65" s="255"/>
      <c r="G65" s="274"/>
      <c r="H65" s="275"/>
      <c r="I65" s="276"/>
    </row>
    <row r="66" spans="1:9" s="23" customFormat="1" ht="140.25" customHeight="1" x14ac:dyDescent="0.25">
      <c r="A66" s="70"/>
      <c r="B66" s="118" t="s">
        <v>83</v>
      </c>
      <c r="C66" s="235"/>
      <c r="D66" s="237"/>
      <c r="E66" s="282"/>
      <c r="F66" s="262"/>
      <c r="G66" s="241"/>
      <c r="H66" s="242"/>
      <c r="I66" s="243"/>
    </row>
    <row r="67" spans="1:9" s="23" customFormat="1" ht="15.75" x14ac:dyDescent="0.25">
      <c r="A67" s="50"/>
      <c r="B67" s="119"/>
      <c r="C67" s="249" t="s">
        <v>19</v>
      </c>
      <c r="D67" s="236">
        <f>D55</f>
        <v>131.74</v>
      </c>
      <c r="E67" s="252">
        <v>18.25</v>
      </c>
      <c r="F67" s="254">
        <f>D67*E67</f>
        <v>2404.2550000000001</v>
      </c>
      <c r="G67" s="238" t="str">
        <f>G55</f>
        <v>EDIFICAÇÕES ANTIGAS DA ESCOLA, APENAS O BLOCO DE SALAS DE AULA SERÁ MANTIDO, O RESTANTE SERÁ DEMOLIDO</v>
      </c>
      <c r="H67" s="239"/>
      <c r="I67" s="240"/>
    </row>
    <row r="68" spans="1:9" s="23" customFormat="1" ht="31.5" x14ac:dyDescent="0.25">
      <c r="A68" s="52" t="s">
        <v>84</v>
      </c>
      <c r="B68" s="63" t="s">
        <v>85</v>
      </c>
      <c r="C68" s="250"/>
      <c r="D68" s="251"/>
      <c r="E68" s="253"/>
      <c r="F68" s="255"/>
      <c r="G68" s="274"/>
      <c r="H68" s="275"/>
      <c r="I68" s="276"/>
    </row>
    <row r="69" spans="1:9" s="23" customFormat="1" ht="127.5" customHeight="1" x14ac:dyDescent="0.25">
      <c r="A69" s="70"/>
      <c r="B69" s="118" t="s">
        <v>86</v>
      </c>
      <c r="C69" s="235"/>
      <c r="D69" s="237"/>
      <c r="E69" s="282"/>
      <c r="F69" s="262"/>
      <c r="G69" s="241"/>
      <c r="H69" s="242"/>
      <c r="I69" s="243"/>
    </row>
    <row r="70" spans="1:9" s="23" customFormat="1" ht="15.75" x14ac:dyDescent="0.25">
      <c r="A70" s="50"/>
      <c r="B70" s="117"/>
      <c r="C70" s="249" t="s">
        <v>19</v>
      </c>
      <c r="D70" s="236">
        <v>136.80000000000001</v>
      </c>
      <c r="E70" s="252">
        <v>10.74</v>
      </c>
      <c r="F70" s="254">
        <f>D70*E70</f>
        <v>1469.2320000000002</v>
      </c>
      <c r="G70" s="238" t="s">
        <v>604</v>
      </c>
      <c r="H70" s="239"/>
      <c r="I70" s="240"/>
    </row>
    <row r="71" spans="1:9" s="23" customFormat="1" ht="15.75" x14ac:dyDescent="0.25">
      <c r="A71" s="52" t="s">
        <v>87</v>
      </c>
      <c r="B71" s="63" t="s">
        <v>88</v>
      </c>
      <c r="C71" s="250"/>
      <c r="D71" s="251"/>
      <c r="E71" s="253"/>
      <c r="F71" s="255"/>
      <c r="G71" s="274"/>
      <c r="H71" s="275"/>
      <c r="I71" s="276"/>
    </row>
    <row r="72" spans="1:9" s="23" customFormat="1" ht="110.25" x14ac:dyDescent="0.25">
      <c r="A72" s="70"/>
      <c r="B72" s="118" t="s">
        <v>89</v>
      </c>
      <c r="C72" s="235"/>
      <c r="D72" s="237"/>
      <c r="E72" s="282"/>
      <c r="F72" s="262"/>
      <c r="G72" s="241"/>
      <c r="H72" s="242"/>
      <c r="I72" s="243"/>
    </row>
    <row r="73" spans="1:9" s="23" customFormat="1" ht="15.75" x14ac:dyDescent="0.25">
      <c r="A73" s="50"/>
      <c r="B73" s="117"/>
      <c r="C73" s="249" t="s">
        <v>19</v>
      </c>
      <c r="D73" s="252">
        <v>1920.45</v>
      </c>
      <c r="E73" s="252">
        <v>14.32</v>
      </c>
      <c r="F73" s="254">
        <f>D73*E73</f>
        <v>27500.844000000001</v>
      </c>
      <c r="G73" s="238" t="s">
        <v>605</v>
      </c>
      <c r="H73" s="239"/>
      <c r="I73" s="240"/>
    </row>
    <row r="74" spans="1:9" s="23" customFormat="1" ht="15.75" x14ac:dyDescent="0.25">
      <c r="A74" s="52" t="s">
        <v>90</v>
      </c>
      <c r="B74" s="63" t="s">
        <v>91</v>
      </c>
      <c r="C74" s="250"/>
      <c r="D74" s="253"/>
      <c r="E74" s="253"/>
      <c r="F74" s="255"/>
      <c r="G74" s="274"/>
      <c r="H74" s="275"/>
      <c r="I74" s="276"/>
    </row>
    <row r="75" spans="1:9" s="23" customFormat="1" ht="131.25" customHeight="1" x14ac:dyDescent="0.25">
      <c r="A75" s="52"/>
      <c r="B75" s="61" t="s">
        <v>92</v>
      </c>
      <c r="C75" s="250"/>
      <c r="D75" s="253"/>
      <c r="E75" s="253"/>
      <c r="F75" s="255"/>
      <c r="G75" s="274"/>
      <c r="H75" s="275"/>
      <c r="I75" s="276"/>
    </row>
    <row r="76" spans="1:9" s="23" customFormat="1" ht="18.75" customHeight="1" x14ac:dyDescent="0.25">
      <c r="A76" s="70"/>
      <c r="B76" s="120"/>
      <c r="C76" s="235"/>
      <c r="D76" s="282"/>
      <c r="E76" s="282"/>
      <c r="F76" s="262"/>
      <c r="G76" s="241"/>
      <c r="H76" s="242"/>
      <c r="I76" s="243"/>
    </row>
    <row r="77" spans="1:9" s="23" customFormat="1" ht="18.75" customHeight="1" x14ac:dyDescent="0.25">
      <c r="A77" s="50"/>
      <c r="B77" s="117"/>
      <c r="C77" s="249" t="s">
        <v>19</v>
      </c>
      <c r="D77" s="236">
        <v>176.15</v>
      </c>
      <c r="E77" s="252">
        <v>18.39</v>
      </c>
      <c r="F77" s="254">
        <f>D77*E77</f>
        <v>3239.3985000000002</v>
      </c>
      <c r="G77" s="238" t="s">
        <v>606</v>
      </c>
      <c r="H77" s="239"/>
      <c r="I77" s="240"/>
    </row>
    <row r="78" spans="1:9" s="23" customFormat="1" ht="18.75" customHeight="1" x14ac:dyDescent="0.25">
      <c r="A78" s="52" t="s">
        <v>93</v>
      </c>
      <c r="B78" s="63" t="s">
        <v>94</v>
      </c>
      <c r="C78" s="250"/>
      <c r="D78" s="251"/>
      <c r="E78" s="253"/>
      <c r="F78" s="255"/>
      <c r="G78" s="274"/>
      <c r="H78" s="275"/>
      <c r="I78" s="276"/>
    </row>
    <row r="79" spans="1:9" s="23" customFormat="1" ht="141.75" customHeight="1" x14ac:dyDescent="0.25">
      <c r="A79" s="52"/>
      <c r="B79" s="61" t="s">
        <v>95</v>
      </c>
      <c r="C79" s="250"/>
      <c r="D79" s="251"/>
      <c r="E79" s="253"/>
      <c r="F79" s="255"/>
      <c r="G79" s="274"/>
      <c r="H79" s="275"/>
      <c r="I79" s="276"/>
    </row>
    <row r="80" spans="1:9" s="23" customFormat="1" ht="18.75" customHeight="1" x14ac:dyDescent="0.25">
      <c r="A80" s="70"/>
      <c r="B80" s="120"/>
      <c r="C80" s="235"/>
      <c r="D80" s="237"/>
      <c r="E80" s="282"/>
      <c r="F80" s="262"/>
      <c r="G80" s="241"/>
      <c r="H80" s="242"/>
      <c r="I80" s="243"/>
    </row>
    <row r="81" spans="1:9" s="23" customFormat="1" ht="18.75" customHeight="1" x14ac:dyDescent="0.25">
      <c r="A81" s="50" t="s">
        <v>96</v>
      </c>
      <c r="B81" s="117" t="s">
        <v>97</v>
      </c>
      <c r="C81" s="249" t="s">
        <v>19</v>
      </c>
      <c r="D81" s="358">
        <v>37.44</v>
      </c>
      <c r="E81" s="252">
        <v>15.22</v>
      </c>
      <c r="F81" s="254">
        <f>D81*E81</f>
        <v>569.83680000000004</v>
      </c>
      <c r="G81" s="238" t="s">
        <v>607</v>
      </c>
      <c r="H81" s="239"/>
      <c r="I81" s="240"/>
    </row>
    <row r="82" spans="1:9" s="23" customFormat="1" ht="126" x14ac:dyDescent="0.25">
      <c r="A82" s="52"/>
      <c r="B82" s="65" t="s">
        <v>98</v>
      </c>
      <c r="C82" s="250"/>
      <c r="D82" s="359"/>
      <c r="E82" s="253"/>
      <c r="F82" s="255"/>
      <c r="G82" s="274"/>
      <c r="H82" s="275"/>
      <c r="I82" s="276"/>
    </row>
    <row r="83" spans="1:9" s="23" customFormat="1" ht="18.75" customHeight="1" x14ac:dyDescent="0.25">
      <c r="A83" s="70"/>
      <c r="B83" s="121"/>
      <c r="C83" s="235"/>
      <c r="D83" s="360"/>
      <c r="E83" s="282"/>
      <c r="F83" s="262"/>
      <c r="G83" s="241"/>
      <c r="H83" s="242"/>
      <c r="I83" s="243"/>
    </row>
    <row r="84" spans="1:9" s="23" customFormat="1" ht="18.75" customHeight="1" x14ac:dyDescent="0.25">
      <c r="A84" s="52" t="s">
        <v>99</v>
      </c>
      <c r="B84" s="66" t="s">
        <v>100</v>
      </c>
      <c r="C84" s="301" t="s">
        <v>8</v>
      </c>
      <c r="D84" s="251">
        <v>4</v>
      </c>
      <c r="E84" s="252">
        <v>12.53</v>
      </c>
      <c r="F84" s="254">
        <f>D84*E84</f>
        <v>50.12</v>
      </c>
      <c r="G84" s="380" t="s">
        <v>608</v>
      </c>
      <c r="H84" s="381"/>
      <c r="I84" s="382"/>
    </row>
    <row r="85" spans="1:9" s="23" customFormat="1" ht="125.25" customHeight="1" x14ac:dyDescent="0.25">
      <c r="A85" s="52"/>
      <c r="B85" s="67" t="s">
        <v>101</v>
      </c>
      <c r="C85" s="301"/>
      <c r="D85" s="251"/>
      <c r="E85" s="253"/>
      <c r="F85" s="255"/>
      <c r="G85" s="383"/>
      <c r="H85" s="384"/>
      <c r="I85" s="385"/>
    </row>
    <row r="86" spans="1:9" s="23" customFormat="1" ht="18.75" customHeight="1" x14ac:dyDescent="0.25">
      <c r="A86" s="52"/>
      <c r="B86" s="66"/>
      <c r="C86" s="301"/>
      <c r="D86" s="251"/>
      <c r="E86" s="282"/>
      <c r="F86" s="255"/>
      <c r="G86" s="386"/>
      <c r="H86" s="387"/>
      <c r="I86" s="388"/>
    </row>
    <row r="87" spans="1:9" s="23" customFormat="1" ht="26.25" customHeight="1" x14ac:dyDescent="0.25">
      <c r="A87" s="350" t="s">
        <v>609</v>
      </c>
      <c r="B87" s="228"/>
      <c r="C87" s="228"/>
      <c r="D87" s="228"/>
      <c r="E87" s="228"/>
      <c r="F87" s="123">
        <f>SUM(F46:F86)</f>
        <v>63769.006600000008</v>
      </c>
      <c r="G87" s="162"/>
      <c r="H87" s="122"/>
      <c r="I87" s="202"/>
    </row>
    <row r="88" spans="1:9" s="23" customFormat="1" ht="18.75" x14ac:dyDescent="0.25">
      <c r="A88" s="47" t="s">
        <v>102</v>
      </c>
      <c r="B88" s="280" t="s">
        <v>103</v>
      </c>
      <c r="C88" s="281"/>
      <c r="D88" s="281"/>
      <c r="E88" s="281"/>
      <c r="F88" s="281"/>
      <c r="G88" s="281"/>
      <c r="H88" s="281"/>
      <c r="I88" s="316"/>
    </row>
    <row r="89" spans="1:9" s="23" customFormat="1" ht="21" customHeight="1" x14ac:dyDescent="0.25">
      <c r="A89" s="50" t="s">
        <v>104</v>
      </c>
      <c r="B89" s="51" t="s">
        <v>105</v>
      </c>
      <c r="C89" s="249" t="s">
        <v>68</v>
      </c>
      <c r="D89" s="358">
        <v>768.6</v>
      </c>
      <c r="E89" s="252">
        <v>53.41</v>
      </c>
      <c r="F89" s="254">
        <f>D89*E89</f>
        <v>41050.925999999999</v>
      </c>
      <c r="G89" s="238" t="s">
        <v>611</v>
      </c>
      <c r="H89" s="239"/>
      <c r="I89" s="240"/>
    </row>
    <row r="90" spans="1:9" s="23" customFormat="1" ht="63" x14ac:dyDescent="0.25">
      <c r="A90" s="70"/>
      <c r="B90" s="108" t="s">
        <v>106</v>
      </c>
      <c r="C90" s="235"/>
      <c r="D90" s="360"/>
      <c r="E90" s="282"/>
      <c r="F90" s="262"/>
      <c r="G90" s="241"/>
      <c r="H90" s="242"/>
      <c r="I90" s="243"/>
    </row>
    <row r="91" spans="1:9" s="23" customFormat="1" ht="21" customHeight="1" x14ac:dyDescent="0.25">
      <c r="A91" s="50"/>
      <c r="B91" s="51"/>
      <c r="C91" s="249" t="s">
        <v>68</v>
      </c>
      <c r="D91" s="236">
        <v>24.09</v>
      </c>
      <c r="E91" s="252">
        <v>53.41</v>
      </c>
      <c r="F91" s="254">
        <f>D91*E91</f>
        <v>1286.6469</v>
      </c>
      <c r="G91" s="238" t="s">
        <v>612</v>
      </c>
      <c r="H91" s="239"/>
      <c r="I91" s="240"/>
    </row>
    <row r="92" spans="1:9" s="23" customFormat="1" ht="15.75" x14ac:dyDescent="0.25">
      <c r="A92" s="52" t="s">
        <v>107</v>
      </c>
      <c r="B92" s="54" t="s">
        <v>108</v>
      </c>
      <c r="C92" s="250"/>
      <c r="D92" s="251"/>
      <c r="E92" s="253"/>
      <c r="F92" s="255"/>
      <c r="G92" s="274"/>
      <c r="H92" s="275"/>
      <c r="I92" s="276"/>
    </row>
    <row r="93" spans="1:9" s="23" customFormat="1" ht="63" x14ac:dyDescent="0.25">
      <c r="A93" s="70"/>
      <c r="B93" s="108" t="s">
        <v>109</v>
      </c>
      <c r="C93" s="235"/>
      <c r="D93" s="237"/>
      <c r="E93" s="282"/>
      <c r="F93" s="262"/>
      <c r="G93" s="241"/>
      <c r="H93" s="242"/>
      <c r="I93" s="243"/>
    </row>
    <row r="94" spans="1:9" s="23" customFormat="1" ht="21" customHeight="1" x14ac:dyDescent="0.25">
      <c r="A94" s="50"/>
      <c r="B94" s="51"/>
      <c r="C94" s="249" t="s">
        <v>30</v>
      </c>
      <c r="D94" s="252">
        <v>270.72000000000003</v>
      </c>
      <c r="E94" s="252">
        <v>18.059999999999999</v>
      </c>
      <c r="F94" s="254">
        <f>D94*E94</f>
        <v>4889.2031999999999</v>
      </c>
      <c r="G94" s="238" t="s">
        <v>618</v>
      </c>
      <c r="H94" s="239"/>
      <c r="I94" s="240"/>
    </row>
    <row r="95" spans="1:9" s="23" customFormat="1" ht="15.75" x14ac:dyDescent="0.25">
      <c r="A95" s="52" t="s">
        <v>110</v>
      </c>
      <c r="B95" s="54" t="s">
        <v>111</v>
      </c>
      <c r="C95" s="250"/>
      <c r="D95" s="253"/>
      <c r="E95" s="253"/>
      <c r="F95" s="255"/>
      <c r="G95" s="274"/>
      <c r="H95" s="275"/>
      <c r="I95" s="276"/>
    </row>
    <row r="96" spans="1:9" s="23" customFormat="1" ht="47.25" x14ac:dyDescent="0.25">
      <c r="A96" s="70"/>
      <c r="B96" s="108" t="s">
        <v>112</v>
      </c>
      <c r="C96" s="235"/>
      <c r="D96" s="282"/>
      <c r="E96" s="282"/>
      <c r="F96" s="262"/>
      <c r="G96" s="241"/>
      <c r="H96" s="242"/>
      <c r="I96" s="243"/>
    </row>
    <row r="97" spans="1:9" s="23" customFormat="1" ht="21" customHeight="1" x14ac:dyDescent="0.25">
      <c r="A97" s="50" t="s">
        <v>113</v>
      </c>
      <c r="B97" s="51" t="s">
        <v>114</v>
      </c>
      <c r="C97" s="249" t="s">
        <v>68</v>
      </c>
      <c r="D97" s="252">
        <v>217</v>
      </c>
      <c r="E97" s="252">
        <v>279.14</v>
      </c>
      <c r="F97" s="254">
        <f>D97*E97</f>
        <v>60573.38</v>
      </c>
      <c r="G97" s="238" t="s">
        <v>613</v>
      </c>
      <c r="H97" s="239"/>
      <c r="I97" s="240"/>
    </row>
    <row r="98" spans="1:9" s="23" customFormat="1" ht="78.75" x14ac:dyDescent="0.25">
      <c r="A98" s="52"/>
      <c r="B98" s="53" t="s">
        <v>115</v>
      </c>
      <c r="C98" s="250"/>
      <c r="D98" s="253"/>
      <c r="E98" s="253"/>
      <c r="F98" s="255"/>
      <c r="G98" s="274"/>
      <c r="H98" s="275"/>
      <c r="I98" s="276"/>
    </row>
    <row r="99" spans="1:9" s="23" customFormat="1" ht="18.75" customHeight="1" x14ac:dyDescent="0.25">
      <c r="A99" s="70"/>
      <c r="B99" s="72"/>
      <c r="C99" s="235"/>
      <c r="D99" s="282"/>
      <c r="E99" s="282"/>
      <c r="F99" s="262"/>
      <c r="G99" s="241"/>
      <c r="H99" s="242"/>
      <c r="I99" s="243"/>
    </row>
    <row r="100" spans="1:9" s="23" customFormat="1" ht="21" customHeight="1" x14ac:dyDescent="0.25">
      <c r="A100" s="203"/>
      <c r="B100" s="51"/>
      <c r="C100" s="249" t="s">
        <v>68</v>
      </c>
      <c r="D100" s="252">
        <v>1135.5999999999999</v>
      </c>
      <c r="E100" s="252">
        <v>2.56</v>
      </c>
      <c r="F100" s="254">
        <f>D100*E100</f>
        <v>2907.136</v>
      </c>
      <c r="G100" s="238" t="s">
        <v>614</v>
      </c>
      <c r="H100" s="239"/>
      <c r="I100" s="240"/>
    </row>
    <row r="101" spans="1:9" s="23" customFormat="1" ht="18" customHeight="1" x14ac:dyDescent="0.25">
      <c r="A101" s="52" t="s">
        <v>116</v>
      </c>
      <c r="B101" s="69" t="s">
        <v>117</v>
      </c>
      <c r="C101" s="250"/>
      <c r="D101" s="253"/>
      <c r="E101" s="253"/>
      <c r="F101" s="255"/>
      <c r="G101" s="274"/>
      <c r="H101" s="275"/>
      <c r="I101" s="276"/>
    </row>
    <row r="102" spans="1:9" s="23" customFormat="1" ht="96.75" customHeight="1" x14ac:dyDescent="0.25">
      <c r="A102" s="70"/>
      <c r="B102" s="108" t="s">
        <v>118</v>
      </c>
      <c r="C102" s="235"/>
      <c r="D102" s="282"/>
      <c r="E102" s="282"/>
      <c r="F102" s="262"/>
      <c r="G102" s="241"/>
      <c r="H102" s="242"/>
      <c r="I102" s="243"/>
    </row>
    <row r="103" spans="1:9" s="23" customFormat="1" ht="18" customHeight="1" x14ac:dyDescent="0.25">
      <c r="A103" s="52"/>
      <c r="B103" s="402" t="s">
        <v>610</v>
      </c>
      <c r="C103" s="259"/>
      <c r="D103" s="259"/>
      <c r="E103" s="348"/>
      <c r="F103" s="114">
        <f>SUM(F89:F102)</f>
        <v>110707.29209999999</v>
      </c>
      <c r="G103" s="241"/>
      <c r="H103" s="242"/>
      <c r="I103" s="243"/>
    </row>
    <row r="104" spans="1:9" s="23" customFormat="1" ht="18.75" x14ac:dyDescent="0.25">
      <c r="A104" s="47" t="s">
        <v>119</v>
      </c>
      <c r="B104" s="280" t="s">
        <v>120</v>
      </c>
      <c r="C104" s="281"/>
      <c r="D104" s="281"/>
      <c r="E104" s="281"/>
      <c r="F104" s="281"/>
      <c r="G104" s="281"/>
      <c r="H104" s="281"/>
      <c r="I104" s="316"/>
    </row>
    <row r="105" spans="1:9" s="23" customFormat="1" ht="18.75" customHeight="1" x14ac:dyDescent="0.25">
      <c r="A105" s="50" t="s">
        <v>121</v>
      </c>
      <c r="B105" s="51" t="s">
        <v>615</v>
      </c>
      <c r="C105" s="249" t="s">
        <v>122</v>
      </c>
      <c r="D105" s="319">
        <v>2604</v>
      </c>
      <c r="E105" s="252">
        <v>13.27</v>
      </c>
      <c r="F105" s="254">
        <f>D105*E105</f>
        <v>34555.08</v>
      </c>
      <c r="G105" s="238" t="s">
        <v>617</v>
      </c>
      <c r="H105" s="239"/>
      <c r="I105" s="240"/>
    </row>
    <row r="106" spans="1:9" s="23" customFormat="1" ht="78.75" x14ac:dyDescent="0.25">
      <c r="A106" s="52"/>
      <c r="B106" s="53" t="s">
        <v>616</v>
      </c>
      <c r="C106" s="250"/>
      <c r="D106" s="403"/>
      <c r="E106" s="253"/>
      <c r="F106" s="255"/>
      <c r="G106" s="274"/>
      <c r="H106" s="275"/>
      <c r="I106" s="276"/>
    </row>
    <row r="107" spans="1:9" s="23" customFormat="1" ht="18.75" customHeight="1" x14ac:dyDescent="0.25">
      <c r="A107" s="70"/>
      <c r="B107" s="108"/>
      <c r="C107" s="235"/>
      <c r="D107" s="320"/>
      <c r="E107" s="282"/>
      <c r="F107" s="262"/>
      <c r="G107" s="241"/>
      <c r="H107" s="242"/>
      <c r="I107" s="243"/>
    </row>
    <row r="108" spans="1:9" s="23" customFormat="1" ht="21" customHeight="1" x14ac:dyDescent="0.25">
      <c r="A108" s="86" t="s">
        <v>123</v>
      </c>
      <c r="B108" s="51" t="s">
        <v>124</v>
      </c>
      <c r="C108" s="249" t="s">
        <v>30</v>
      </c>
      <c r="D108" s="252">
        <v>381.9</v>
      </c>
      <c r="E108" s="252">
        <v>47.03</v>
      </c>
      <c r="F108" s="254">
        <f>D108*E108</f>
        <v>17960.756999999998</v>
      </c>
      <c r="G108" s="238" t="s">
        <v>617</v>
      </c>
      <c r="H108" s="239"/>
      <c r="I108" s="240"/>
    </row>
    <row r="109" spans="1:9" s="23" customFormat="1" ht="64.5" customHeight="1" x14ac:dyDescent="0.25">
      <c r="A109" s="68"/>
      <c r="B109" s="53" t="s">
        <v>125</v>
      </c>
      <c r="C109" s="250"/>
      <c r="D109" s="253"/>
      <c r="E109" s="253"/>
      <c r="F109" s="255"/>
      <c r="G109" s="274"/>
      <c r="H109" s="275"/>
      <c r="I109" s="276"/>
    </row>
    <row r="110" spans="1:9" s="23" customFormat="1" ht="18.75" customHeight="1" x14ac:dyDescent="0.25">
      <c r="A110" s="204"/>
      <c r="B110" s="108"/>
      <c r="C110" s="235"/>
      <c r="D110" s="282"/>
      <c r="E110" s="282"/>
      <c r="F110" s="262"/>
      <c r="G110" s="241"/>
      <c r="H110" s="242"/>
      <c r="I110" s="243"/>
    </row>
    <row r="111" spans="1:9" s="23" customFormat="1" ht="38.25" customHeight="1" x14ac:dyDescent="0.25">
      <c r="A111" s="86" t="s">
        <v>126</v>
      </c>
      <c r="B111" s="51" t="str">
        <f>B152</f>
        <v>Concreto estrutural virado no local, consistência para vibração, brita 1 e 2, FCK 25 MPA e lançamento em estrutura</v>
      </c>
      <c r="C111" s="249" t="s">
        <v>68</v>
      </c>
      <c r="D111" s="252">
        <v>35.1</v>
      </c>
      <c r="E111" s="252">
        <f>E151</f>
        <v>675.31</v>
      </c>
      <c r="F111" s="254">
        <f>D111*E111</f>
        <v>23703.380999999998</v>
      </c>
      <c r="G111" s="238" t="s">
        <v>617</v>
      </c>
      <c r="H111" s="239"/>
      <c r="I111" s="240"/>
    </row>
    <row r="112" spans="1:9" s="23" customFormat="1" ht="99.75" customHeight="1" x14ac:dyDescent="0.25">
      <c r="A112" s="204"/>
      <c r="B112" s="108" t="str">
        <f>B153</f>
        <v>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25,0 MPa. Remunera também o transporte, lançamento e adensamento.</v>
      </c>
      <c r="C112" s="235"/>
      <c r="D112" s="282"/>
      <c r="E112" s="282"/>
      <c r="F112" s="262"/>
      <c r="G112" s="241"/>
      <c r="H112" s="242"/>
      <c r="I112" s="243"/>
    </row>
    <row r="113" spans="1:9" s="23" customFormat="1" ht="21" customHeight="1" x14ac:dyDescent="0.25">
      <c r="A113" s="86"/>
      <c r="B113" s="109"/>
      <c r="C113" s="249" t="s">
        <v>30</v>
      </c>
      <c r="D113" s="252">
        <f>1138.9+987.35</f>
        <v>2126.25</v>
      </c>
      <c r="E113" s="252">
        <v>44.98</v>
      </c>
      <c r="F113" s="254">
        <f>D113*E113</f>
        <v>95638.724999999991</v>
      </c>
      <c r="G113" s="238" t="s">
        <v>621</v>
      </c>
      <c r="H113" s="239"/>
      <c r="I113" s="240"/>
    </row>
    <row r="114" spans="1:9" s="23" customFormat="1" ht="15.75" x14ac:dyDescent="0.25">
      <c r="A114" s="68" t="s">
        <v>128</v>
      </c>
      <c r="B114" s="54" t="s">
        <v>129</v>
      </c>
      <c r="C114" s="250"/>
      <c r="D114" s="253"/>
      <c r="E114" s="253"/>
      <c r="F114" s="255"/>
      <c r="G114" s="274"/>
      <c r="H114" s="275"/>
      <c r="I114" s="276"/>
    </row>
    <row r="115" spans="1:9" s="23" customFormat="1" ht="47.25" x14ac:dyDescent="0.25">
      <c r="A115" s="204"/>
      <c r="B115" s="108" t="s">
        <v>130</v>
      </c>
      <c r="C115" s="235"/>
      <c r="D115" s="282"/>
      <c r="E115" s="282"/>
      <c r="F115" s="262"/>
      <c r="G115" s="241"/>
      <c r="H115" s="242"/>
      <c r="I115" s="243"/>
    </row>
    <row r="116" spans="1:9" s="23" customFormat="1" ht="15.75" x14ac:dyDescent="0.25">
      <c r="A116" s="68"/>
      <c r="B116" s="53"/>
      <c r="C116" s="249" t="s">
        <v>23</v>
      </c>
      <c r="D116" s="252">
        <v>22.5</v>
      </c>
      <c r="E116" s="252">
        <v>51.24</v>
      </c>
      <c r="F116" s="254">
        <f>D116*E116</f>
        <v>1152.9000000000001</v>
      </c>
      <c r="G116" s="238" t="s">
        <v>619</v>
      </c>
      <c r="H116" s="239"/>
      <c r="I116" s="240"/>
    </row>
    <row r="117" spans="1:9" s="23" customFormat="1" ht="15.75" x14ac:dyDescent="0.25">
      <c r="A117" s="68" t="s">
        <v>131</v>
      </c>
      <c r="B117" s="54" t="s">
        <v>132</v>
      </c>
      <c r="C117" s="250"/>
      <c r="D117" s="253"/>
      <c r="E117" s="253"/>
      <c r="F117" s="255"/>
      <c r="G117" s="274"/>
      <c r="H117" s="275"/>
      <c r="I117" s="276"/>
    </row>
    <row r="118" spans="1:9" s="23" customFormat="1" ht="78.75" customHeight="1" x14ac:dyDescent="0.25">
      <c r="A118" s="68"/>
      <c r="B118" s="53" t="s">
        <v>133</v>
      </c>
      <c r="C118" s="250"/>
      <c r="D118" s="253"/>
      <c r="E118" s="253"/>
      <c r="F118" s="255"/>
      <c r="G118" s="274"/>
      <c r="H118" s="275"/>
      <c r="I118" s="276"/>
    </row>
    <row r="119" spans="1:9" s="23" customFormat="1" ht="18.75" customHeight="1" x14ac:dyDescent="0.25">
      <c r="A119" s="68"/>
      <c r="B119" s="54"/>
      <c r="C119" s="235"/>
      <c r="D119" s="282"/>
      <c r="E119" s="282"/>
      <c r="F119" s="262"/>
      <c r="G119" s="241"/>
      <c r="H119" s="242"/>
      <c r="I119" s="243"/>
    </row>
    <row r="120" spans="1:9" s="23" customFormat="1" ht="31.5" x14ac:dyDescent="0.25">
      <c r="A120" s="205" t="s">
        <v>134</v>
      </c>
      <c r="B120" s="112" t="s">
        <v>135</v>
      </c>
      <c r="C120" s="355" t="s">
        <v>127</v>
      </c>
      <c r="D120" s="252">
        <f>D94*0.05</f>
        <v>13.536000000000001</v>
      </c>
      <c r="E120" s="252">
        <v>353.32</v>
      </c>
      <c r="F120" s="254">
        <f>D120*E120</f>
        <v>4782.5395200000003</v>
      </c>
      <c r="G120" s="238" t="s">
        <v>620</v>
      </c>
      <c r="H120" s="239"/>
      <c r="I120" s="240"/>
    </row>
    <row r="121" spans="1:9" s="23" customFormat="1" ht="63" x14ac:dyDescent="0.25">
      <c r="A121" s="194"/>
      <c r="B121" s="58" t="s">
        <v>136</v>
      </c>
      <c r="C121" s="356"/>
      <c r="D121" s="253"/>
      <c r="E121" s="253"/>
      <c r="F121" s="255"/>
      <c r="G121" s="274"/>
      <c r="H121" s="275"/>
      <c r="I121" s="276"/>
    </row>
    <row r="122" spans="1:9" s="23" customFormat="1" ht="18.75" customHeight="1" x14ac:dyDescent="0.25">
      <c r="A122" s="204"/>
      <c r="B122" s="72"/>
      <c r="C122" s="357"/>
      <c r="D122" s="282"/>
      <c r="E122" s="282"/>
      <c r="F122" s="262"/>
      <c r="G122" s="241"/>
      <c r="H122" s="242"/>
      <c r="I122" s="243"/>
    </row>
    <row r="123" spans="1:9" s="23" customFormat="1" ht="15.75" x14ac:dyDescent="0.25">
      <c r="A123" s="68" t="s">
        <v>137</v>
      </c>
      <c r="B123" s="59" t="s">
        <v>138</v>
      </c>
      <c r="C123" s="249" t="s">
        <v>23</v>
      </c>
      <c r="D123" s="252">
        <v>154.5</v>
      </c>
      <c r="E123" s="252">
        <v>560.17999999999995</v>
      </c>
      <c r="F123" s="254">
        <f>D123*E123</f>
        <v>86547.81</v>
      </c>
      <c r="G123" s="238" t="s">
        <v>622</v>
      </c>
      <c r="H123" s="239"/>
      <c r="I123" s="240"/>
    </row>
    <row r="124" spans="1:9" s="23" customFormat="1" ht="18.75" customHeight="1" x14ac:dyDescent="0.25">
      <c r="A124" s="68"/>
      <c r="B124" s="53"/>
      <c r="C124" s="250"/>
      <c r="D124" s="253"/>
      <c r="E124" s="253"/>
      <c r="F124" s="255"/>
      <c r="G124" s="274"/>
      <c r="H124" s="275"/>
      <c r="I124" s="276"/>
    </row>
    <row r="125" spans="1:9" s="24" customFormat="1" ht="47.25" x14ac:dyDescent="0.25">
      <c r="A125" s="68" t="s">
        <v>139</v>
      </c>
      <c r="B125" s="54" t="s">
        <v>140</v>
      </c>
      <c r="C125" s="250"/>
      <c r="D125" s="253"/>
      <c r="E125" s="253"/>
      <c r="F125" s="255"/>
      <c r="G125" s="274"/>
      <c r="H125" s="275"/>
      <c r="I125" s="276"/>
    </row>
    <row r="126" spans="1:9" s="24" customFormat="1" ht="157.5" x14ac:dyDescent="0.25">
      <c r="A126" s="68"/>
      <c r="B126" s="53" t="s">
        <v>141</v>
      </c>
      <c r="C126" s="250"/>
      <c r="D126" s="253"/>
      <c r="E126" s="253"/>
      <c r="F126" s="255"/>
      <c r="G126" s="274"/>
      <c r="H126" s="275"/>
      <c r="I126" s="276"/>
    </row>
    <row r="127" spans="1:9" s="24" customFormat="1" ht="18.75" customHeight="1" x14ac:dyDescent="0.25">
      <c r="A127" s="68"/>
      <c r="B127" s="53"/>
      <c r="C127" s="235"/>
      <c r="D127" s="282"/>
      <c r="E127" s="282"/>
      <c r="F127" s="262"/>
      <c r="G127" s="241"/>
      <c r="H127" s="242"/>
      <c r="I127" s="243"/>
    </row>
    <row r="128" spans="1:9" s="24" customFormat="1" ht="31.5" x14ac:dyDescent="0.25">
      <c r="A128" s="86" t="s">
        <v>142</v>
      </c>
      <c r="B128" s="51" t="s">
        <v>143</v>
      </c>
      <c r="C128" s="249" t="s">
        <v>23</v>
      </c>
      <c r="D128" s="236">
        <f>D123</f>
        <v>154.5</v>
      </c>
      <c r="E128" s="252">
        <v>47.99</v>
      </c>
      <c r="F128" s="254">
        <f>D128*E128</f>
        <v>7414.4549999999999</v>
      </c>
      <c r="G128" s="238" t="s">
        <v>623</v>
      </c>
      <c r="H128" s="239"/>
      <c r="I128" s="240"/>
    </row>
    <row r="129" spans="1:9" s="24" customFormat="1" ht="47.25" x14ac:dyDescent="0.25">
      <c r="A129" s="68"/>
      <c r="B129" s="53" t="s">
        <v>144</v>
      </c>
      <c r="C129" s="250"/>
      <c r="D129" s="251"/>
      <c r="E129" s="253"/>
      <c r="F129" s="255"/>
      <c r="G129" s="274"/>
      <c r="H129" s="275"/>
      <c r="I129" s="276"/>
    </row>
    <row r="130" spans="1:9" s="23" customFormat="1" ht="18.75" customHeight="1" x14ac:dyDescent="0.25">
      <c r="A130" s="206"/>
      <c r="B130" s="108"/>
      <c r="C130" s="235"/>
      <c r="D130" s="237"/>
      <c r="E130" s="282"/>
      <c r="F130" s="262"/>
      <c r="G130" s="241"/>
      <c r="H130" s="242"/>
      <c r="I130" s="243"/>
    </row>
    <row r="131" spans="1:9" s="23" customFormat="1" ht="15.75" x14ac:dyDescent="0.25">
      <c r="A131" s="86" t="s">
        <v>145</v>
      </c>
      <c r="B131" s="73" t="s">
        <v>146</v>
      </c>
      <c r="C131" s="249" t="s">
        <v>19</v>
      </c>
      <c r="D131" s="252">
        <f>D94</f>
        <v>270.72000000000003</v>
      </c>
      <c r="E131" s="252">
        <v>9.74</v>
      </c>
      <c r="F131" s="254">
        <f>D131*E131</f>
        <v>2636.8128000000002</v>
      </c>
      <c r="G131" s="238" t="str">
        <f>G94</f>
        <v>26,25M2 DO PAVIMENTO TÉRREO E 34,32M2 DO PAVIMENTO SUBTERRÂNEO + REGULARIZAÇÃO DOS TUBULÕES 209,88M2 = 270,72M2</v>
      </c>
      <c r="H131" s="239"/>
      <c r="I131" s="240"/>
    </row>
    <row r="132" spans="1:9" s="23" customFormat="1" ht="31.5" x14ac:dyDescent="0.25">
      <c r="A132" s="68" t="s">
        <v>147</v>
      </c>
      <c r="B132" s="124" t="s">
        <v>148</v>
      </c>
      <c r="C132" s="250"/>
      <c r="D132" s="253"/>
      <c r="E132" s="253"/>
      <c r="F132" s="255"/>
      <c r="G132" s="274"/>
      <c r="H132" s="275"/>
      <c r="I132" s="276"/>
    </row>
    <row r="133" spans="1:9" s="23" customFormat="1" ht="78.75" x14ac:dyDescent="0.25">
      <c r="A133" s="204"/>
      <c r="B133" s="126" t="s">
        <v>149</v>
      </c>
      <c r="C133" s="235"/>
      <c r="D133" s="282"/>
      <c r="E133" s="282"/>
      <c r="F133" s="262"/>
      <c r="G133" s="241"/>
      <c r="H133" s="242"/>
      <c r="I133" s="243"/>
    </row>
    <row r="134" spans="1:9" s="23" customFormat="1" ht="15.75" x14ac:dyDescent="0.25">
      <c r="A134" s="86"/>
      <c r="B134" s="127"/>
      <c r="C134" s="249" t="s">
        <v>19</v>
      </c>
      <c r="D134" s="353">
        <v>642.1</v>
      </c>
      <c r="E134" s="252">
        <v>7.73</v>
      </c>
      <c r="F134" s="254">
        <f>D134*E134</f>
        <v>4963.4330000000009</v>
      </c>
      <c r="G134" s="238" t="s">
        <v>624</v>
      </c>
      <c r="H134" s="239"/>
      <c r="I134" s="240"/>
    </row>
    <row r="135" spans="1:9" s="23" customFormat="1" ht="15.75" x14ac:dyDescent="0.25">
      <c r="A135" s="68" t="s">
        <v>150</v>
      </c>
      <c r="B135" s="124" t="s">
        <v>151</v>
      </c>
      <c r="C135" s="250"/>
      <c r="D135" s="354"/>
      <c r="E135" s="253"/>
      <c r="F135" s="255"/>
      <c r="G135" s="274"/>
      <c r="H135" s="275"/>
      <c r="I135" s="276"/>
    </row>
    <row r="136" spans="1:9" s="23" customFormat="1" ht="63" x14ac:dyDescent="0.25">
      <c r="A136" s="68"/>
      <c r="B136" s="125" t="s">
        <v>152</v>
      </c>
      <c r="C136" s="250"/>
      <c r="D136" s="354"/>
      <c r="E136" s="253"/>
      <c r="F136" s="255"/>
      <c r="G136" s="274"/>
      <c r="H136" s="275"/>
      <c r="I136" s="276"/>
    </row>
    <row r="137" spans="1:9" s="23" customFormat="1" ht="18.75" customHeight="1" x14ac:dyDescent="0.25">
      <c r="A137" s="204"/>
      <c r="B137" s="126"/>
      <c r="C137" s="235"/>
      <c r="D137" s="389"/>
      <c r="E137" s="282"/>
      <c r="F137" s="262"/>
      <c r="G137" s="241"/>
      <c r="H137" s="242"/>
      <c r="I137" s="243"/>
    </row>
    <row r="138" spans="1:9" s="23" customFormat="1" ht="15.75" x14ac:dyDescent="0.25">
      <c r="A138" s="86" t="s">
        <v>153</v>
      </c>
      <c r="B138" s="73" t="s">
        <v>154</v>
      </c>
      <c r="C138" s="390" t="s">
        <v>8</v>
      </c>
      <c r="D138" s="236">
        <v>1</v>
      </c>
      <c r="E138" s="252">
        <v>700</v>
      </c>
      <c r="F138" s="254">
        <f>D138*E138</f>
        <v>700</v>
      </c>
      <c r="G138" s="393" t="s">
        <v>628</v>
      </c>
      <c r="H138" s="394"/>
      <c r="I138" s="395"/>
    </row>
    <row r="139" spans="1:9" s="23" customFormat="1" ht="15.75" x14ac:dyDescent="0.25">
      <c r="A139" s="68" t="s">
        <v>155</v>
      </c>
      <c r="B139" s="54" t="s">
        <v>156</v>
      </c>
      <c r="C139" s="391"/>
      <c r="D139" s="251"/>
      <c r="E139" s="253"/>
      <c r="F139" s="255"/>
      <c r="G139" s="396"/>
      <c r="H139" s="397"/>
      <c r="I139" s="398"/>
    </row>
    <row r="140" spans="1:9" s="23" customFormat="1" ht="63" x14ac:dyDescent="0.25">
      <c r="A140" s="68"/>
      <c r="B140" s="53" t="s">
        <v>157</v>
      </c>
      <c r="C140" s="391"/>
      <c r="D140" s="251"/>
      <c r="E140" s="253"/>
      <c r="F140" s="255"/>
      <c r="G140" s="396"/>
      <c r="H140" s="397"/>
      <c r="I140" s="398"/>
    </row>
    <row r="141" spans="1:9" s="23" customFormat="1" ht="18.75" customHeight="1" x14ac:dyDescent="0.25">
      <c r="A141" s="204"/>
      <c r="B141" s="108"/>
      <c r="C141" s="392"/>
      <c r="D141" s="237"/>
      <c r="E141" s="282"/>
      <c r="F141" s="262"/>
      <c r="G141" s="399"/>
      <c r="H141" s="400"/>
      <c r="I141" s="401"/>
    </row>
    <row r="142" spans="1:9" s="23" customFormat="1" ht="18.75" customHeight="1" x14ac:dyDescent="0.25">
      <c r="A142" s="68" t="s">
        <v>158</v>
      </c>
      <c r="B142" s="54" t="s">
        <v>159</v>
      </c>
      <c r="C142" s="390" t="s">
        <v>23</v>
      </c>
      <c r="D142" s="236">
        <v>60</v>
      </c>
      <c r="E142" s="252">
        <v>75.62</v>
      </c>
      <c r="F142" s="254">
        <f>D142*E142</f>
        <v>4537.2000000000007</v>
      </c>
      <c r="G142" s="393" t="s">
        <v>625</v>
      </c>
      <c r="H142" s="394"/>
      <c r="I142" s="395"/>
    </row>
    <row r="143" spans="1:9" s="23" customFormat="1" ht="63" x14ac:dyDescent="0.25">
      <c r="A143" s="68"/>
      <c r="B143" s="108" t="s">
        <v>160</v>
      </c>
      <c r="C143" s="392"/>
      <c r="D143" s="237"/>
      <c r="E143" s="282"/>
      <c r="F143" s="262"/>
      <c r="G143" s="399"/>
      <c r="H143" s="400"/>
      <c r="I143" s="401"/>
    </row>
    <row r="144" spans="1:9" s="23" customFormat="1" ht="28.5" customHeight="1" x14ac:dyDescent="0.25">
      <c r="A144" s="70"/>
      <c r="B144" s="404" t="s">
        <v>626</v>
      </c>
      <c r="C144" s="378"/>
      <c r="D144" s="378"/>
      <c r="E144" s="379"/>
      <c r="F144" s="114">
        <f>SUM(F105:F143)</f>
        <v>284593.09331999999</v>
      </c>
      <c r="G144" s="128"/>
      <c r="H144" s="129"/>
      <c r="I144" s="130"/>
    </row>
    <row r="145" spans="1:13" s="23" customFormat="1" ht="18.75" x14ac:dyDescent="0.25">
      <c r="A145" s="47" t="s">
        <v>161</v>
      </c>
      <c r="B145" s="280" t="s">
        <v>162</v>
      </c>
      <c r="C145" s="281"/>
      <c r="D145" s="281"/>
      <c r="E145" s="281"/>
      <c r="F145" s="281"/>
      <c r="G145" s="281"/>
      <c r="H145" s="281"/>
      <c r="I145" s="316"/>
    </row>
    <row r="146" spans="1:13" s="23" customFormat="1" ht="18.75" customHeight="1" x14ac:dyDescent="0.25">
      <c r="A146" s="50" t="s">
        <v>163</v>
      </c>
      <c r="B146" s="51" t="s">
        <v>627</v>
      </c>
      <c r="C146" s="249" t="s">
        <v>122</v>
      </c>
      <c r="D146" s="319">
        <v>11794</v>
      </c>
      <c r="E146" s="252">
        <v>13.27</v>
      </c>
      <c r="F146" s="254">
        <f>D146*E146</f>
        <v>156506.38</v>
      </c>
      <c r="G146" s="238" t="s">
        <v>617</v>
      </c>
      <c r="H146" s="239"/>
      <c r="I146" s="240"/>
    </row>
    <row r="147" spans="1:13" s="23" customFormat="1" ht="84.75" customHeight="1" x14ac:dyDescent="0.25">
      <c r="A147" s="70"/>
      <c r="B147" s="108" t="s">
        <v>164</v>
      </c>
      <c r="C147" s="235"/>
      <c r="D147" s="320"/>
      <c r="E147" s="282"/>
      <c r="F147" s="262"/>
      <c r="G147" s="241"/>
      <c r="H147" s="242"/>
      <c r="I147" s="243"/>
    </row>
    <row r="148" spans="1:13" s="23" customFormat="1" ht="18.75" customHeight="1" x14ac:dyDescent="0.25">
      <c r="A148" s="50"/>
      <c r="B148" s="51"/>
      <c r="C148" s="249" t="s">
        <v>30</v>
      </c>
      <c r="D148" s="252">
        <v>1130.0999999999999</v>
      </c>
      <c r="E148" s="252">
        <v>49.77</v>
      </c>
      <c r="F148" s="254">
        <f>D148*E148</f>
        <v>56245.076999999997</v>
      </c>
      <c r="G148" s="238" t="s">
        <v>629</v>
      </c>
      <c r="H148" s="239"/>
      <c r="I148" s="240"/>
    </row>
    <row r="149" spans="1:13" s="23" customFormat="1" ht="31.5" x14ac:dyDescent="0.25">
      <c r="A149" s="52" t="s">
        <v>165</v>
      </c>
      <c r="B149" s="54" t="s">
        <v>166</v>
      </c>
      <c r="C149" s="250"/>
      <c r="D149" s="253"/>
      <c r="E149" s="253"/>
      <c r="F149" s="255"/>
      <c r="G149" s="274"/>
      <c r="H149" s="275"/>
      <c r="I149" s="276"/>
    </row>
    <row r="150" spans="1:13" s="23" customFormat="1" ht="105" customHeight="1" x14ac:dyDescent="0.25">
      <c r="A150" s="70"/>
      <c r="B150" s="108" t="s">
        <v>167</v>
      </c>
      <c r="C150" s="235"/>
      <c r="D150" s="282"/>
      <c r="E150" s="282"/>
      <c r="F150" s="262"/>
      <c r="G150" s="241"/>
      <c r="H150" s="242"/>
      <c r="I150" s="243"/>
    </row>
    <row r="151" spans="1:13" s="23" customFormat="1" ht="21" customHeight="1" x14ac:dyDescent="0.25">
      <c r="A151" s="50"/>
      <c r="B151" s="109"/>
      <c r="C151" s="249" t="s">
        <v>68</v>
      </c>
      <c r="D151" s="236">
        <v>107.4</v>
      </c>
      <c r="E151" s="252">
        <v>675.31</v>
      </c>
      <c r="F151" s="254">
        <f>D151*E151</f>
        <v>72528.293999999994</v>
      </c>
      <c r="G151" s="238" t="s">
        <v>629</v>
      </c>
      <c r="H151" s="239"/>
      <c r="I151" s="240"/>
    </row>
    <row r="152" spans="1:13" s="23" customFormat="1" ht="31.5" x14ac:dyDescent="0.25">
      <c r="A152" s="52" t="s">
        <v>168</v>
      </c>
      <c r="B152" s="54" t="s">
        <v>169</v>
      </c>
      <c r="C152" s="250"/>
      <c r="D152" s="251"/>
      <c r="E152" s="253"/>
      <c r="F152" s="255"/>
      <c r="G152" s="274"/>
      <c r="H152" s="275"/>
      <c r="I152" s="276"/>
    </row>
    <row r="153" spans="1:13" s="23" customFormat="1" ht="94.5" customHeight="1" x14ac:dyDescent="0.25">
      <c r="A153" s="70"/>
      <c r="B153" s="131" t="s">
        <v>170</v>
      </c>
      <c r="C153" s="235"/>
      <c r="D153" s="237"/>
      <c r="E153" s="282"/>
      <c r="F153" s="262"/>
      <c r="G153" s="241"/>
      <c r="H153" s="242"/>
      <c r="I153" s="243"/>
    </row>
    <row r="154" spans="1:13" s="23" customFormat="1" ht="21" customHeight="1" x14ac:dyDescent="0.25">
      <c r="A154" s="50"/>
      <c r="B154" s="405" t="s">
        <v>172</v>
      </c>
      <c r="C154" s="249" t="s">
        <v>30</v>
      </c>
      <c r="D154" s="252">
        <v>2183.13</v>
      </c>
      <c r="E154" s="252">
        <v>238.9</v>
      </c>
      <c r="F154" s="252">
        <f>D154*E154</f>
        <v>521549.75700000004</v>
      </c>
      <c r="G154" s="238" t="s">
        <v>630</v>
      </c>
      <c r="H154" s="239"/>
      <c r="I154" s="240"/>
    </row>
    <row r="155" spans="1:13" s="23" customFormat="1" ht="15.75" x14ac:dyDescent="0.25">
      <c r="A155" s="52" t="s">
        <v>171</v>
      </c>
      <c r="B155" s="406"/>
      <c r="C155" s="250"/>
      <c r="D155" s="253"/>
      <c r="E155" s="253"/>
      <c r="F155" s="253"/>
      <c r="G155" s="274"/>
      <c r="H155" s="275"/>
      <c r="I155" s="276"/>
      <c r="J155" s="331"/>
      <c r="K155" s="331"/>
      <c r="L155" s="331"/>
      <c r="M155" s="331"/>
    </row>
    <row r="156" spans="1:13" s="23" customFormat="1" ht="141.75" customHeight="1" x14ac:dyDescent="0.25">
      <c r="A156" s="70"/>
      <c r="B156" s="132" t="s">
        <v>173</v>
      </c>
      <c r="C156" s="235"/>
      <c r="D156" s="282"/>
      <c r="E156" s="282"/>
      <c r="F156" s="282"/>
      <c r="G156" s="241"/>
      <c r="H156" s="242"/>
      <c r="I156" s="243"/>
    </row>
    <row r="157" spans="1:13" s="23" customFormat="1" ht="18.75" customHeight="1" x14ac:dyDescent="0.25">
      <c r="A157" s="50" t="s">
        <v>174</v>
      </c>
      <c r="B157" s="51" t="s">
        <v>175</v>
      </c>
      <c r="C157" s="249" t="s">
        <v>127</v>
      </c>
      <c r="D157" s="236">
        <f>D154*0.1</f>
        <v>218.31300000000002</v>
      </c>
      <c r="E157" s="252">
        <v>57.83</v>
      </c>
      <c r="F157" s="254">
        <f>D157*E157</f>
        <v>12625.040790000001</v>
      </c>
      <c r="G157" s="238" t="s">
        <v>632</v>
      </c>
      <c r="H157" s="239"/>
      <c r="I157" s="240"/>
    </row>
    <row r="158" spans="1:13" s="23" customFormat="1" ht="81" customHeight="1" x14ac:dyDescent="0.25">
      <c r="A158" s="52"/>
      <c r="B158" s="53" t="s">
        <v>631</v>
      </c>
      <c r="C158" s="250"/>
      <c r="D158" s="251"/>
      <c r="E158" s="253"/>
      <c r="F158" s="255"/>
      <c r="G158" s="274"/>
      <c r="H158" s="275"/>
      <c r="I158" s="276"/>
    </row>
    <row r="159" spans="1:13" s="23" customFormat="1" ht="18.75" customHeight="1" x14ac:dyDescent="0.25">
      <c r="A159" s="70"/>
      <c r="B159" s="108"/>
      <c r="C159" s="235"/>
      <c r="D159" s="237"/>
      <c r="E159" s="282"/>
      <c r="F159" s="262"/>
      <c r="G159" s="241"/>
      <c r="H159" s="242"/>
      <c r="I159" s="243"/>
    </row>
    <row r="160" spans="1:13" s="23" customFormat="1" ht="18.75" customHeight="1" x14ac:dyDescent="0.25">
      <c r="A160" s="50" t="s">
        <v>176</v>
      </c>
      <c r="B160" s="51" t="s">
        <v>177</v>
      </c>
      <c r="C160" s="249" t="s">
        <v>19</v>
      </c>
      <c r="D160" s="252">
        <f>D157/0.1</f>
        <v>2183.13</v>
      </c>
      <c r="E160" s="252">
        <v>0.56000000000000005</v>
      </c>
      <c r="F160" s="254">
        <f>D160*E160</f>
        <v>1222.5528000000002</v>
      </c>
      <c r="G160" s="238" t="s">
        <v>633</v>
      </c>
      <c r="H160" s="239"/>
      <c r="I160" s="240"/>
    </row>
    <row r="161" spans="1:9" s="23" customFormat="1" ht="63" x14ac:dyDescent="0.25">
      <c r="A161" s="70"/>
      <c r="B161" s="108" t="s">
        <v>178</v>
      </c>
      <c r="C161" s="235"/>
      <c r="D161" s="282"/>
      <c r="E161" s="282"/>
      <c r="F161" s="262"/>
      <c r="G161" s="241"/>
      <c r="H161" s="242"/>
      <c r="I161" s="243"/>
    </row>
    <row r="162" spans="1:9" s="23" customFormat="1" ht="15.75" customHeight="1" x14ac:dyDescent="0.25">
      <c r="A162" s="50"/>
      <c r="B162" s="109"/>
      <c r="C162" s="249" t="s">
        <v>127</v>
      </c>
      <c r="D162" s="236">
        <v>4.7300000000000004</v>
      </c>
      <c r="E162" s="252">
        <v>2361.44</v>
      </c>
      <c r="F162" s="254">
        <f>D162*E162</f>
        <v>11169.611200000001</v>
      </c>
      <c r="G162" s="238" t="s">
        <v>663</v>
      </c>
      <c r="H162" s="239"/>
      <c r="I162" s="240"/>
    </row>
    <row r="163" spans="1:9" s="23" customFormat="1" ht="15.75" customHeight="1" x14ac:dyDescent="0.25">
      <c r="A163" s="52" t="s">
        <v>179</v>
      </c>
      <c r="B163" s="54" t="s">
        <v>180</v>
      </c>
      <c r="C163" s="250"/>
      <c r="D163" s="251"/>
      <c r="E163" s="253"/>
      <c r="F163" s="255"/>
      <c r="G163" s="274"/>
      <c r="H163" s="275"/>
      <c r="I163" s="276"/>
    </row>
    <row r="164" spans="1:9" s="23" customFormat="1" ht="81" customHeight="1" x14ac:dyDescent="0.25">
      <c r="A164" s="70"/>
      <c r="B164" s="108" t="s">
        <v>181</v>
      </c>
      <c r="C164" s="235"/>
      <c r="D164" s="237"/>
      <c r="E164" s="282"/>
      <c r="F164" s="262"/>
      <c r="G164" s="241"/>
      <c r="H164" s="242"/>
      <c r="I164" s="243"/>
    </row>
    <row r="165" spans="1:9" s="23" customFormat="1" ht="24.75" customHeight="1" x14ac:dyDescent="0.25">
      <c r="A165" s="70"/>
      <c r="B165" s="342" t="s">
        <v>634</v>
      </c>
      <c r="C165" s="343"/>
      <c r="D165" s="343"/>
      <c r="E165" s="344"/>
      <c r="F165" s="133">
        <f>SUM(F146:F164)</f>
        <v>831846.71279000002</v>
      </c>
      <c r="G165" s="307"/>
      <c r="H165" s="308"/>
      <c r="I165" s="309"/>
    </row>
    <row r="166" spans="1:9" s="23" customFormat="1" ht="18.75" x14ac:dyDescent="0.25">
      <c r="A166" s="47" t="s">
        <v>182</v>
      </c>
      <c r="B166" s="280" t="s">
        <v>183</v>
      </c>
      <c r="C166" s="281"/>
      <c r="D166" s="281"/>
      <c r="E166" s="281"/>
      <c r="F166" s="281"/>
      <c r="G166" s="281"/>
      <c r="H166" s="281"/>
      <c r="I166" s="316"/>
    </row>
    <row r="167" spans="1:9" s="23" customFormat="1" ht="18.75" x14ac:dyDescent="0.25">
      <c r="A167" s="50" t="s">
        <v>184</v>
      </c>
      <c r="B167" s="59" t="s">
        <v>185</v>
      </c>
      <c r="C167" s="166"/>
      <c r="D167" s="160"/>
      <c r="E167" s="175"/>
      <c r="F167" s="157"/>
      <c r="G167" s="148"/>
      <c r="H167" s="168"/>
      <c r="I167" s="104"/>
    </row>
    <row r="168" spans="1:9" s="23" customFormat="1" ht="21" customHeight="1" x14ac:dyDescent="0.25">
      <c r="A168" s="50"/>
      <c r="B168" s="109"/>
      <c r="C168" s="249" t="s">
        <v>30</v>
      </c>
      <c r="D168" s="252">
        <v>1631.72</v>
      </c>
      <c r="E168" s="252">
        <v>52.61</v>
      </c>
      <c r="F168" s="254">
        <f>D168*E168</f>
        <v>85844.789199999999</v>
      </c>
      <c r="G168" s="238" t="s">
        <v>636</v>
      </c>
      <c r="H168" s="239"/>
      <c r="I168" s="240"/>
    </row>
    <row r="169" spans="1:9" s="23" customFormat="1" ht="37.5" customHeight="1" x14ac:dyDescent="0.25">
      <c r="A169" s="52" t="s">
        <v>186</v>
      </c>
      <c r="B169" s="54" t="s">
        <v>187</v>
      </c>
      <c r="C169" s="250"/>
      <c r="D169" s="253"/>
      <c r="E169" s="253"/>
      <c r="F169" s="255"/>
      <c r="G169" s="274"/>
      <c r="H169" s="275"/>
      <c r="I169" s="276"/>
    </row>
    <row r="170" spans="1:9" s="23" customFormat="1" ht="102" customHeight="1" x14ac:dyDescent="0.25">
      <c r="A170" s="70"/>
      <c r="B170" s="108" t="s">
        <v>188</v>
      </c>
      <c r="C170" s="235"/>
      <c r="D170" s="282"/>
      <c r="E170" s="282"/>
      <c r="F170" s="262"/>
      <c r="G170" s="241"/>
      <c r="H170" s="242"/>
      <c r="I170" s="243"/>
    </row>
    <row r="171" spans="1:9" s="23" customFormat="1" ht="21" customHeight="1" x14ac:dyDescent="0.25">
      <c r="A171" s="52" t="s">
        <v>189</v>
      </c>
      <c r="B171" s="54" t="s">
        <v>190</v>
      </c>
      <c r="C171" s="250" t="s">
        <v>19</v>
      </c>
      <c r="D171" s="252">
        <v>415.05</v>
      </c>
      <c r="E171" s="252">
        <v>201.6</v>
      </c>
      <c r="F171" s="254">
        <f>D171*E171</f>
        <v>83674.080000000002</v>
      </c>
      <c r="G171" s="238" t="s">
        <v>637</v>
      </c>
      <c r="H171" s="239"/>
      <c r="I171" s="240"/>
    </row>
    <row r="172" spans="1:9" s="23" customFormat="1" ht="98.25" customHeight="1" x14ac:dyDescent="0.25">
      <c r="A172" s="52"/>
      <c r="B172" s="53" t="s">
        <v>191</v>
      </c>
      <c r="C172" s="235"/>
      <c r="D172" s="282"/>
      <c r="E172" s="282"/>
      <c r="F172" s="262"/>
      <c r="G172" s="241"/>
      <c r="H172" s="242"/>
      <c r="I172" s="243"/>
    </row>
    <row r="173" spans="1:9" s="23" customFormat="1" ht="18" customHeight="1" x14ac:dyDescent="0.25">
      <c r="A173" s="74"/>
      <c r="B173" s="352" t="s">
        <v>635</v>
      </c>
      <c r="C173" s="228"/>
      <c r="D173" s="228"/>
      <c r="E173" s="351"/>
      <c r="F173" s="123">
        <f>SUM(F168:F172)</f>
        <v>169518.86920000002</v>
      </c>
      <c r="G173" s="162"/>
      <c r="H173" s="122"/>
      <c r="I173" s="202"/>
    </row>
    <row r="174" spans="1:9" s="23" customFormat="1" ht="18.75" x14ac:dyDescent="0.25">
      <c r="A174" s="47" t="s">
        <v>192</v>
      </c>
      <c r="B174" s="280" t="s">
        <v>193</v>
      </c>
      <c r="C174" s="281"/>
      <c r="D174" s="281"/>
      <c r="E174" s="281"/>
      <c r="F174" s="281"/>
      <c r="G174" s="281"/>
      <c r="H174" s="281"/>
      <c r="I174" s="316"/>
    </row>
    <row r="175" spans="1:9" s="23" customFormat="1" ht="21" customHeight="1" x14ac:dyDescent="0.25">
      <c r="A175" s="50" t="s">
        <v>194</v>
      </c>
      <c r="B175" s="73" t="s">
        <v>195</v>
      </c>
      <c r="C175" s="249" t="s">
        <v>30</v>
      </c>
      <c r="D175" s="252">
        <v>1419.77</v>
      </c>
      <c r="E175" s="252">
        <v>78.67</v>
      </c>
      <c r="F175" s="252">
        <f>D175*E175</f>
        <v>111693.30590000001</v>
      </c>
      <c r="G175" s="135"/>
      <c r="H175" s="136"/>
      <c r="I175" s="134"/>
    </row>
    <row r="176" spans="1:9" s="23" customFormat="1" ht="18.75" customHeight="1" x14ac:dyDescent="0.25">
      <c r="A176" s="52"/>
      <c r="B176" s="53"/>
      <c r="C176" s="250"/>
      <c r="D176" s="253"/>
      <c r="E176" s="253"/>
      <c r="F176" s="253"/>
      <c r="G176" s="137"/>
      <c r="H176" s="138"/>
      <c r="I176" s="104"/>
    </row>
    <row r="177" spans="1:17" s="23" customFormat="1" ht="15.75" customHeight="1" x14ac:dyDescent="0.25">
      <c r="A177" s="52" t="s">
        <v>197</v>
      </c>
      <c r="B177" s="54" t="s">
        <v>198</v>
      </c>
      <c r="C177" s="250"/>
      <c r="D177" s="253"/>
      <c r="E177" s="253"/>
      <c r="F177" s="253"/>
      <c r="G177" s="274" t="s">
        <v>638</v>
      </c>
      <c r="H177" s="275"/>
      <c r="I177" s="276"/>
    </row>
    <row r="178" spans="1:17" s="23" customFormat="1" ht="94.5" x14ac:dyDescent="0.25">
      <c r="A178" s="52"/>
      <c r="B178" s="53" t="s">
        <v>196</v>
      </c>
      <c r="C178" s="250"/>
      <c r="D178" s="253"/>
      <c r="E178" s="253"/>
      <c r="F178" s="253"/>
      <c r="G178" s="274"/>
      <c r="H178" s="275"/>
      <c r="I178" s="276"/>
    </row>
    <row r="179" spans="1:17" s="23" customFormat="1" ht="18.75" customHeight="1" x14ac:dyDescent="0.25">
      <c r="A179" s="70"/>
      <c r="B179" s="108"/>
      <c r="C179" s="235"/>
      <c r="D179" s="282"/>
      <c r="E179" s="282"/>
      <c r="F179" s="282"/>
      <c r="G179" s="241"/>
      <c r="H179" s="242"/>
      <c r="I179" s="243"/>
    </row>
    <row r="180" spans="1:17" s="23" customFormat="1" ht="18.75" x14ac:dyDescent="0.25">
      <c r="A180" s="52" t="s">
        <v>199</v>
      </c>
      <c r="B180" s="75" t="s">
        <v>200</v>
      </c>
      <c r="C180" s="166"/>
      <c r="D180" s="160"/>
      <c r="E180" s="252">
        <v>26.29</v>
      </c>
      <c r="F180" s="254">
        <f>D181*E180</f>
        <v>1658.8989999999999</v>
      </c>
      <c r="G180" s="148"/>
      <c r="H180" s="168"/>
      <c r="I180" s="104"/>
    </row>
    <row r="181" spans="1:17" s="23" customFormat="1" ht="18.75" customHeight="1" x14ac:dyDescent="0.25">
      <c r="A181" s="52" t="s">
        <v>201</v>
      </c>
      <c r="B181" s="54" t="s">
        <v>202</v>
      </c>
      <c r="C181" s="250" t="s">
        <v>23</v>
      </c>
      <c r="D181" s="251">
        <v>63.1</v>
      </c>
      <c r="E181" s="253"/>
      <c r="F181" s="255"/>
      <c r="G181" s="274" t="s">
        <v>639</v>
      </c>
      <c r="H181" s="275"/>
      <c r="I181" s="276"/>
      <c r="J181" s="333"/>
      <c r="K181" s="333"/>
      <c r="L181" s="333"/>
      <c r="M181" s="333"/>
      <c r="N181" s="333"/>
      <c r="O181" s="333"/>
      <c r="P181" s="333"/>
      <c r="Q181" s="333"/>
    </row>
    <row r="182" spans="1:17" s="23" customFormat="1" ht="48.75" customHeight="1" x14ac:dyDescent="0.25">
      <c r="A182" s="52"/>
      <c r="B182" s="53" t="s">
        <v>203</v>
      </c>
      <c r="C182" s="250"/>
      <c r="D182" s="251"/>
      <c r="E182" s="253"/>
      <c r="F182" s="255"/>
      <c r="G182" s="274"/>
      <c r="H182" s="275"/>
      <c r="I182" s="276"/>
      <c r="J182" s="333"/>
      <c r="K182" s="333"/>
      <c r="L182" s="333"/>
      <c r="M182" s="333"/>
      <c r="N182" s="333"/>
      <c r="O182" s="333"/>
      <c r="P182" s="333"/>
      <c r="Q182" s="333"/>
    </row>
    <row r="183" spans="1:17" s="23" customFormat="1" ht="18.75" x14ac:dyDescent="0.25">
      <c r="A183" s="70"/>
      <c r="B183" s="72"/>
      <c r="C183" s="170"/>
      <c r="D183" s="161"/>
      <c r="E183" s="282"/>
      <c r="F183" s="262"/>
      <c r="G183" s="241"/>
      <c r="H183" s="242"/>
      <c r="I183" s="243"/>
    </row>
    <row r="184" spans="1:17" s="23" customFormat="1" ht="18.75" x14ac:dyDescent="0.25">
      <c r="A184" s="52" t="s">
        <v>204</v>
      </c>
      <c r="B184" s="59" t="s">
        <v>205</v>
      </c>
      <c r="C184" s="166"/>
      <c r="D184" s="160"/>
      <c r="E184" s="154"/>
      <c r="F184" s="157"/>
      <c r="G184" s="148"/>
      <c r="H184" s="168"/>
      <c r="I184" s="104"/>
    </row>
    <row r="185" spans="1:17" s="23" customFormat="1" ht="67.5" customHeight="1" x14ac:dyDescent="0.25">
      <c r="A185" s="52"/>
      <c r="B185" s="53" t="s">
        <v>206</v>
      </c>
      <c r="C185" s="166"/>
      <c r="D185" s="160"/>
      <c r="E185" s="154"/>
      <c r="F185" s="157"/>
      <c r="G185" s="148"/>
      <c r="H185" s="168"/>
      <c r="I185" s="104"/>
    </row>
    <row r="186" spans="1:17" s="23" customFormat="1" ht="18.75" x14ac:dyDescent="0.25">
      <c r="A186" s="52"/>
      <c r="B186" s="53"/>
      <c r="C186" s="166"/>
      <c r="D186" s="160"/>
      <c r="E186" s="154"/>
      <c r="F186" s="157"/>
      <c r="G186" s="148"/>
      <c r="H186" s="168"/>
      <c r="I186" s="105"/>
    </row>
    <row r="187" spans="1:17" s="23" customFormat="1" ht="54.75" customHeight="1" x14ac:dyDescent="0.25">
      <c r="A187" s="47" t="s">
        <v>207</v>
      </c>
      <c r="B187" s="139" t="s">
        <v>208</v>
      </c>
      <c r="C187" s="140" t="s">
        <v>23</v>
      </c>
      <c r="D187" s="141">
        <v>199.25</v>
      </c>
      <c r="E187" s="142">
        <v>67.62</v>
      </c>
      <c r="F187" s="143">
        <f>D187*E187</f>
        <v>13473.285000000002</v>
      </c>
      <c r="G187" s="307" t="s">
        <v>644</v>
      </c>
      <c r="H187" s="308"/>
      <c r="I187" s="309"/>
    </row>
    <row r="188" spans="1:17" s="23" customFormat="1" ht="18.75" customHeight="1" x14ac:dyDescent="0.25">
      <c r="A188" s="50"/>
      <c r="B188" s="51"/>
      <c r="C188" s="249" t="s">
        <v>23</v>
      </c>
      <c r="D188" s="236">
        <v>30.6</v>
      </c>
      <c r="E188" s="252">
        <v>69.650000000000006</v>
      </c>
      <c r="F188" s="254">
        <f>D188*E188</f>
        <v>2131.2900000000004</v>
      </c>
      <c r="G188" s="238" t="s">
        <v>640</v>
      </c>
      <c r="H188" s="239"/>
      <c r="I188" s="240"/>
    </row>
    <row r="189" spans="1:17" s="23" customFormat="1" ht="15.75" x14ac:dyDescent="0.25">
      <c r="A189" s="70" t="s">
        <v>209</v>
      </c>
      <c r="B189" s="72" t="s">
        <v>210</v>
      </c>
      <c r="C189" s="235"/>
      <c r="D189" s="237"/>
      <c r="E189" s="282"/>
      <c r="F189" s="262"/>
      <c r="G189" s="241"/>
      <c r="H189" s="242"/>
      <c r="I189" s="243"/>
    </row>
    <row r="190" spans="1:17" s="23" customFormat="1" ht="18.75" x14ac:dyDescent="0.25">
      <c r="A190" s="52"/>
      <c r="B190" s="53"/>
      <c r="C190" s="166"/>
      <c r="D190" s="236">
        <v>131.4</v>
      </c>
      <c r="E190" s="252">
        <v>41.94</v>
      </c>
      <c r="F190" s="254">
        <f>D190*E190</f>
        <v>5510.9160000000002</v>
      </c>
      <c r="G190" s="238" t="s">
        <v>641</v>
      </c>
      <c r="H190" s="239"/>
      <c r="I190" s="240"/>
    </row>
    <row r="191" spans="1:17" s="23" customFormat="1" ht="18.75" x14ac:dyDescent="0.25">
      <c r="A191" s="52" t="s">
        <v>211</v>
      </c>
      <c r="B191" s="54" t="s">
        <v>212</v>
      </c>
      <c r="C191" s="151" t="s">
        <v>23</v>
      </c>
      <c r="D191" s="251"/>
      <c r="E191" s="253"/>
      <c r="F191" s="255"/>
      <c r="G191" s="274"/>
      <c r="H191" s="275"/>
      <c r="I191" s="276"/>
    </row>
    <row r="192" spans="1:17" s="23" customFormat="1" ht="18.75" x14ac:dyDescent="0.25">
      <c r="A192" s="52"/>
      <c r="B192" s="53"/>
      <c r="C192" s="166"/>
      <c r="D192" s="237"/>
      <c r="E192" s="282"/>
      <c r="F192" s="262"/>
      <c r="G192" s="241"/>
      <c r="H192" s="242"/>
      <c r="I192" s="243"/>
    </row>
    <row r="193" spans="1:9" s="23" customFormat="1" ht="18.75" x14ac:dyDescent="0.25">
      <c r="A193" s="50" t="s">
        <v>213</v>
      </c>
      <c r="B193" s="73" t="s">
        <v>645</v>
      </c>
      <c r="C193" s="165"/>
      <c r="D193" s="159"/>
      <c r="E193" s="153"/>
      <c r="F193" s="156"/>
      <c r="G193" s="146"/>
      <c r="H193" s="167"/>
      <c r="I193" s="134"/>
    </row>
    <row r="194" spans="1:9" s="23" customFormat="1" ht="66.75" customHeight="1" x14ac:dyDescent="0.25">
      <c r="A194" s="52"/>
      <c r="B194" s="53" t="s">
        <v>214</v>
      </c>
      <c r="C194" s="166"/>
      <c r="D194" s="160"/>
      <c r="E194" s="154"/>
      <c r="F194" s="157"/>
      <c r="G194" s="148"/>
      <c r="H194" s="168"/>
      <c r="I194" s="104"/>
    </row>
    <row r="195" spans="1:9" s="23" customFormat="1" ht="18.75" x14ac:dyDescent="0.25">
      <c r="A195" s="52"/>
      <c r="B195" s="53"/>
      <c r="C195" s="166"/>
      <c r="D195" s="160"/>
      <c r="E195" s="154"/>
      <c r="F195" s="157"/>
      <c r="G195" s="148"/>
      <c r="H195" s="168"/>
      <c r="I195" s="104"/>
    </row>
    <row r="196" spans="1:9" s="23" customFormat="1" ht="31.5" x14ac:dyDescent="0.25">
      <c r="A196" s="50" t="s">
        <v>215</v>
      </c>
      <c r="B196" s="51" t="s">
        <v>216</v>
      </c>
      <c r="C196" s="150" t="s">
        <v>23</v>
      </c>
      <c r="D196" s="236">
        <v>112.5</v>
      </c>
      <c r="E196" s="252">
        <v>81.599999999999994</v>
      </c>
      <c r="F196" s="254">
        <f>D196*E196</f>
        <v>9180</v>
      </c>
      <c r="G196" s="238" t="s">
        <v>643</v>
      </c>
      <c r="H196" s="239"/>
      <c r="I196" s="240"/>
    </row>
    <row r="197" spans="1:9" s="23" customFormat="1" ht="18.75" x14ac:dyDescent="0.25">
      <c r="A197" s="70"/>
      <c r="B197" s="108"/>
      <c r="C197" s="170"/>
      <c r="D197" s="237"/>
      <c r="E197" s="282"/>
      <c r="F197" s="262"/>
      <c r="G197" s="241"/>
      <c r="H197" s="242"/>
      <c r="I197" s="243"/>
    </row>
    <row r="198" spans="1:9" s="23" customFormat="1" ht="31.5" x14ac:dyDescent="0.25">
      <c r="A198" s="50" t="s">
        <v>217</v>
      </c>
      <c r="B198" s="51" t="s">
        <v>218</v>
      </c>
      <c r="C198" s="150" t="s">
        <v>23</v>
      </c>
      <c r="D198" s="236">
        <v>151.69999999999999</v>
      </c>
      <c r="E198" s="252">
        <v>88.09</v>
      </c>
      <c r="F198" s="254">
        <f>D198*E198</f>
        <v>13363.252999999999</v>
      </c>
      <c r="G198" s="238" t="s">
        <v>643</v>
      </c>
      <c r="H198" s="239"/>
      <c r="I198" s="240"/>
    </row>
    <row r="199" spans="1:9" s="24" customFormat="1" ht="18.75" x14ac:dyDescent="0.25">
      <c r="A199" s="70"/>
      <c r="B199" s="108"/>
      <c r="C199" s="170"/>
      <c r="D199" s="237"/>
      <c r="E199" s="282"/>
      <c r="F199" s="262"/>
      <c r="G199" s="241"/>
      <c r="H199" s="242"/>
      <c r="I199" s="243"/>
    </row>
    <row r="200" spans="1:9" s="23" customFormat="1" ht="18.75" customHeight="1" x14ac:dyDescent="0.25">
      <c r="A200" s="50" t="s">
        <v>219</v>
      </c>
      <c r="B200" s="51" t="s">
        <v>220</v>
      </c>
      <c r="C200" s="249" t="s">
        <v>19</v>
      </c>
      <c r="D200" s="252">
        <f>D175</f>
        <v>1419.77</v>
      </c>
      <c r="E200" s="252">
        <v>160.80000000000001</v>
      </c>
      <c r="F200" s="252">
        <f>D200*E200</f>
        <v>228299.016</v>
      </c>
      <c r="G200" s="238" t="s">
        <v>642</v>
      </c>
      <c r="H200" s="239"/>
      <c r="I200" s="240"/>
    </row>
    <row r="201" spans="1:9" s="23" customFormat="1" ht="196.5" customHeight="1" x14ac:dyDescent="0.25">
      <c r="A201" s="70"/>
      <c r="B201" s="108" t="s">
        <v>221</v>
      </c>
      <c r="C201" s="235"/>
      <c r="D201" s="282"/>
      <c r="E201" s="282"/>
      <c r="F201" s="282"/>
      <c r="G201" s="241"/>
      <c r="H201" s="242"/>
      <c r="I201" s="243"/>
    </row>
    <row r="202" spans="1:9" s="23" customFormat="1" ht="21" customHeight="1" x14ac:dyDescent="0.25">
      <c r="A202" s="52"/>
      <c r="B202" s="53"/>
      <c r="C202" s="249" t="s">
        <v>30</v>
      </c>
      <c r="D202" s="252">
        <f>D154</f>
        <v>2183.13</v>
      </c>
      <c r="E202" s="252">
        <v>36.72</v>
      </c>
      <c r="F202" s="254">
        <f>D202*E202</f>
        <v>80164.533599999995</v>
      </c>
      <c r="G202" s="238" t="s">
        <v>646</v>
      </c>
      <c r="H202" s="239"/>
      <c r="I202" s="240"/>
    </row>
    <row r="203" spans="1:9" s="23" customFormat="1" ht="18.75" customHeight="1" x14ac:dyDescent="0.25">
      <c r="A203" s="52" t="s">
        <v>222</v>
      </c>
      <c r="B203" s="59" t="s">
        <v>223</v>
      </c>
      <c r="C203" s="250"/>
      <c r="D203" s="253"/>
      <c r="E203" s="253"/>
      <c r="F203" s="255"/>
      <c r="G203" s="274"/>
      <c r="H203" s="275"/>
      <c r="I203" s="276"/>
    </row>
    <row r="204" spans="1:9" s="23" customFormat="1" ht="18.75" customHeight="1" x14ac:dyDescent="0.25">
      <c r="A204" s="52"/>
      <c r="B204" s="53"/>
      <c r="C204" s="250"/>
      <c r="D204" s="253"/>
      <c r="E204" s="253"/>
      <c r="F204" s="255"/>
      <c r="G204" s="274"/>
      <c r="H204" s="275"/>
      <c r="I204" s="276"/>
    </row>
    <row r="205" spans="1:9" s="23" customFormat="1" ht="31.5" x14ac:dyDescent="0.25">
      <c r="A205" s="52" t="s">
        <v>224</v>
      </c>
      <c r="B205" s="54" t="s">
        <v>225</v>
      </c>
      <c r="C205" s="250"/>
      <c r="D205" s="253"/>
      <c r="E205" s="253"/>
      <c r="F205" s="255"/>
      <c r="G205" s="274"/>
      <c r="H205" s="275"/>
      <c r="I205" s="276"/>
    </row>
    <row r="206" spans="1:9" s="23" customFormat="1" ht="378" x14ac:dyDescent="0.25">
      <c r="A206" s="52"/>
      <c r="B206" s="53" t="s">
        <v>226</v>
      </c>
      <c r="C206" s="250"/>
      <c r="D206" s="253"/>
      <c r="E206" s="253"/>
      <c r="F206" s="255"/>
      <c r="G206" s="274"/>
      <c r="H206" s="275"/>
      <c r="I206" s="276"/>
    </row>
    <row r="207" spans="1:9" s="23" customFormat="1" ht="18.75" customHeight="1" x14ac:dyDescent="0.25">
      <c r="A207" s="52"/>
      <c r="B207" s="53"/>
      <c r="C207" s="235"/>
      <c r="D207" s="282"/>
      <c r="E207" s="282"/>
      <c r="F207" s="262"/>
      <c r="G207" s="241"/>
      <c r="H207" s="242"/>
      <c r="I207" s="243"/>
    </row>
    <row r="208" spans="1:9" s="23" customFormat="1" ht="18.75" x14ac:dyDescent="0.25">
      <c r="A208" s="50" t="s">
        <v>227</v>
      </c>
      <c r="B208" s="73" t="s">
        <v>228</v>
      </c>
      <c r="C208" s="165"/>
      <c r="D208" s="159"/>
      <c r="E208" s="153"/>
      <c r="F208" s="156"/>
      <c r="G208" s="146"/>
      <c r="H208" s="167"/>
      <c r="I208" s="134"/>
    </row>
    <row r="209" spans="1:9" s="23" customFormat="1" ht="31.5" x14ac:dyDescent="0.25">
      <c r="A209" s="52" t="s">
        <v>229</v>
      </c>
      <c r="B209" s="54" t="s">
        <v>230</v>
      </c>
      <c r="C209" s="151" t="s">
        <v>19</v>
      </c>
      <c r="D209" s="160"/>
      <c r="E209" s="154">
        <v>33.06</v>
      </c>
      <c r="F209" s="157">
        <f>D209*E209</f>
        <v>0</v>
      </c>
      <c r="G209" s="148"/>
      <c r="H209" s="168"/>
      <c r="I209" s="105"/>
    </row>
    <row r="210" spans="1:9" s="23" customFormat="1" ht="63" x14ac:dyDescent="0.25">
      <c r="A210" s="70"/>
      <c r="B210" s="108" t="s">
        <v>231</v>
      </c>
      <c r="C210" s="170"/>
      <c r="D210" s="161"/>
      <c r="E210" s="155"/>
      <c r="F210" s="158"/>
      <c r="G210" s="149"/>
      <c r="H210" s="169"/>
      <c r="I210" s="207"/>
    </row>
    <row r="211" spans="1:9" s="23" customFormat="1" ht="15.75" x14ac:dyDescent="0.25">
      <c r="A211" s="50"/>
      <c r="B211" s="73"/>
      <c r="C211" s="249" t="s">
        <v>19</v>
      </c>
      <c r="D211" s="236">
        <v>1314.6</v>
      </c>
      <c r="E211" s="252">
        <v>57.86</v>
      </c>
      <c r="F211" s="254">
        <f>D211*E211</f>
        <v>76062.755999999994</v>
      </c>
      <c r="G211" s="238" t="s">
        <v>647</v>
      </c>
      <c r="H211" s="239"/>
      <c r="I211" s="240"/>
    </row>
    <row r="212" spans="1:9" s="23" customFormat="1" ht="15.75" x14ac:dyDescent="0.25">
      <c r="A212" s="52" t="s">
        <v>232</v>
      </c>
      <c r="B212" s="54" t="s">
        <v>233</v>
      </c>
      <c r="C212" s="250"/>
      <c r="D212" s="251"/>
      <c r="E212" s="253"/>
      <c r="F212" s="255"/>
      <c r="G212" s="274"/>
      <c r="H212" s="275"/>
      <c r="I212" s="276"/>
    </row>
    <row r="213" spans="1:9" s="23" customFormat="1" ht="372" customHeight="1" x14ac:dyDescent="0.25">
      <c r="A213" s="70"/>
      <c r="B213" s="108" t="s">
        <v>234</v>
      </c>
      <c r="C213" s="235"/>
      <c r="D213" s="237"/>
      <c r="E213" s="282"/>
      <c r="F213" s="262"/>
      <c r="G213" s="241"/>
      <c r="H213" s="242"/>
      <c r="I213" s="243"/>
    </row>
    <row r="214" spans="1:9" s="23" customFormat="1" ht="30" customHeight="1" x14ac:dyDescent="0.25">
      <c r="A214" s="74"/>
      <c r="B214" s="318" t="s">
        <v>648</v>
      </c>
      <c r="C214" s="318"/>
      <c r="D214" s="318"/>
      <c r="E214" s="318"/>
      <c r="F214" s="144">
        <f>SUM(F175:F213)</f>
        <v>541537.25450000004</v>
      </c>
      <c r="G214" s="184"/>
      <c r="H214" s="145"/>
      <c r="I214" s="202"/>
    </row>
    <row r="215" spans="1:9" s="23" customFormat="1" ht="18" customHeight="1" x14ac:dyDescent="0.25">
      <c r="A215" s="50" t="s">
        <v>235</v>
      </c>
      <c r="B215" s="317" t="s">
        <v>236</v>
      </c>
      <c r="C215" s="317"/>
      <c r="D215" s="317"/>
      <c r="E215" s="317"/>
      <c r="F215" s="317"/>
      <c r="G215" s="148"/>
      <c r="H215" s="168"/>
      <c r="I215" s="104"/>
    </row>
    <row r="216" spans="1:9" s="23" customFormat="1" ht="15.75" x14ac:dyDescent="0.25">
      <c r="A216" s="50" t="s">
        <v>237</v>
      </c>
      <c r="B216" s="73" t="s">
        <v>238</v>
      </c>
      <c r="C216" s="249" t="s">
        <v>8</v>
      </c>
      <c r="D216" s="236">
        <v>10</v>
      </c>
      <c r="E216" s="252">
        <v>35.21</v>
      </c>
      <c r="F216" s="254">
        <f>D216*E216</f>
        <v>352.1</v>
      </c>
      <c r="G216" s="238" t="s">
        <v>649</v>
      </c>
      <c r="H216" s="239"/>
      <c r="I216" s="240"/>
    </row>
    <row r="217" spans="1:9" s="23" customFormat="1" ht="15.75" x14ac:dyDescent="0.25">
      <c r="A217" s="52" t="s">
        <v>239</v>
      </c>
      <c r="B217" s="54" t="s">
        <v>240</v>
      </c>
      <c r="C217" s="250"/>
      <c r="D217" s="251"/>
      <c r="E217" s="253"/>
      <c r="F217" s="255"/>
      <c r="G217" s="274"/>
      <c r="H217" s="275"/>
      <c r="I217" s="276"/>
    </row>
    <row r="218" spans="1:9" s="23" customFormat="1" ht="63" x14ac:dyDescent="0.25">
      <c r="A218" s="70"/>
      <c r="B218" s="108" t="s">
        <v>241</v>
      </c>
      <c r="C218" s="235"/>
      <c r="D218" s="237"/>
      <c r="E218" s="282"/>
      <c r="F218" s="262"/>
      <c r="G218" s="241"/>
      <c r="H218" s="242"/>
      <c r="I218" s="243"/>
    </row>
    <row r="219" spans="1:9" s="23" customFormat="1" ht="15.75" x14ac:dyDescent="0.25">
      <c r="A219" s="50"/>
      <c r="B219" s="51"/>
      <c r="C219" s="249" t="s">
        <v>8</v>
      </c>
      <c r="D219" s="236">
        <v>3</v>
      </c>
      <c r="E219" s="252">
        <v>47.38</v>
      </c>
      <c r="F219" s="254">
        <f>D219*E219</f>
        <v>142.14000000000001</v>
      </c>
      <c r="G219" s="238" t="s">
        <v>649</v>
      </c>
      <c r="H219" s="239"/>
      <c r="I219" s="240"/>
    </row>
    <row r="220" spans="1:9" s="23" customFormat="1" ht="15.75" x14ac:dyDescent="0.25">
      <c r="A220" s="52" t="s">
        <v>242</v>
      </c>
      <c r="B220" s="54" t="s">
        <v>243</v>
      </c>
      <c r="C220" s="250"/>
      <c r="D220" s="251"/>
      <c r="E220" s="253"/>
      <c r="F220" s="255"/>
      <c r="G220" s="274"/>
      <c r="H220" s="275"/>
      <c r="I220" s="276"/>
    </row>
    <row r="221" spans="1:9" s="23" customFormat="1" ht="63" x14ac:dyDescent="0.25">
      <c r="A221" s="70"/>
      <c r="B221" s="108" t="s">
        <v>244</v>
      </c>
      <c r="C221" s="235"/>
      <c r="D221" s="237"/>
      <c r="E221" s="282"/>
      <c r="F221" s="262"/>
      <c r="G221" s="241"/>
      <c r="H221" s="242"/>
      <c r="I221" s="243"/>
    </row>
    <row r="222" spans="1:9" s="23" customFormat="1" ht="15.75" x14ac:dyDescent="0.25">
      <c r="A222" s="50"/>
      <c r="B222" s="109"/>
      <c r="C222" s="249" t="s">
        <v>8</v>
      </c>
      <c r="D222" s="236">
        <v>3</v>
      </c>
      <c r="E222" s="252">
        <v>155.47999999999999</v>
      </c>
      <c r="F222" s="254">
        <f>D222*E222</f>
        <v>466.43999999999994</v>
      </c>
      <c r="G222" s="238" t="s">
        <v>649</v>
      </c>
      <c r="H222" s="239"/>
      <c r="I222" s="240"/>
    </row>
    <row r="223" spans="1:9" s="23" customFormat="1" ht="15.75" x14ac:dyDescent="0.25">
      <c r="A223" s="52" t="s">
        <v>245</v>
      </c>
      <c r="B223" s="54" t="s">
        <v>246</v>
      </c>
      <c r="C223" s="250"/>
      <c r="D223" s="251"/>
      <c r="E223" s="253"/>
      <c r="F223" s="255"/>
      <c r="G223" s="274"/>
      <c r="H223" s="275"/>
      <c r="I223" s="276"/>
    </row>
    <row r="224" spans="1:9" s="23" customFormat="1" ht="63" x14ac:dyDescent="0.25">
      <c r="A224" s="70"/>
      <c r="B224" s="108" t="s">
        <v>247</v>
      </c>
      <c r="C224" s="235"/>
      <c r="D224" s="237"/>
      <c r="E224" s="282"/>
      <c r="F224" s="262"/>
      <c r="G224" s="241"/>
      <c r="H224" s="242"/>
      <c r="I224" s="243"/>
    </row>
    <row r="225" spans="1:9" s="23" customFormat="1" ht="15.75" x14ac:dyDescent="0.25">
      <c r="A225" s="52"/>
      <c r="B225" s="53"/>
      <c r="C225" s="249" t="s">
        <v>8</v>
      </c>
      <c r="D225" s="236">
        <v>12</v>
      </c>
      <c r="E225" s="252">
        <v>62.17</v>
      </c>
      <c r="F225" s="254">
        <f>D225*E225</f>
        <v>746.04</v>
      </c>
      <c r="G225" s="238" t="s">
        <v>649</v>
      </c>
      <c r="H225" s="239"/>
      <c r="I225" s="240"/>
    </row>
    <row r="226" spans="1:9" s="23" customFormat="1" ht="18.75" customHeight="1" x14ac:dyDescent="0.25">
      <c r="A226" s="52" t="s">
        <v>248</v>
      </c>
      <c r="B226" s="54" t="s">
        <v>249</v>
      </c>
      <c r="C226" s="250"/>
      <c r="D226" s="251"/>
      <c r="E226" s="253"/>
      <c r="F226" s="255"/>
      <c r="G226" s="274"/>
      <c r="H226" s="275"/>
      <c r="I226" s="276"/>
    </row>
    <row r="227" spans="1:9" s="23" customFormat="1" ht="78.75" x14ac:dyDescent="0.25">
      <c r="A227" s="52"/>
      <c r="B227" s="53" t="s">
        <v>250</v>
      </c>
      <c r="C227" s="235"/>
      <c r="D227" s="237"/>
      <c r="E227" s="282"/>
      <c r="F227" s="262"/>
      <c r="G227" s="241"/>
      <c r="H227" s="242"/>
      <c r="I227" s="243"/>
    </row>
    <row r="228" spans="1:9" s="23" customFormat="1" ht="15.75" x14ac:dyDescent="0.25">
      <c r="A228" s="50"/>
      <c r="B228" s="109"/>
      <c r="C228" s="249" t="s">
        <v>8</v>
      </c>
      <c r="D228" s="236">
        <v>5</v>
      </c>
      <c r="E228" s="252">
        <v>142.49</v>
      </c>
      <c r="F228" s="254">
        <f>D228*E228</f>
        <v>712.45</v>
      </c>
      <c r="G228" s="238" t="s">
        <v>649</v>
      </c>
      <c r="H228" s="239"/>
      <c r="I228" s="240"/>
    </row>
    <row r="229" spans="1:9" s="23" customFormat="1" ht="15.75" x14ac:dyDescent="0.25">
      <c r="A229" s="52" t="s">
        <v>251</v>
      </c>
      <c r="B229" s="54" t="s">
        <v>252</v>
      </c>
      <c r="C229" s="250"/>
      <c r="D229" s="251"/>
      <c r="E229" s="253"/>
      <c r="F229" s="255"/>
      <c r="G229" s="274"/>
      <c r="H229" s="275"/>
      <c r="I229" s="276"/>
    </row>
    <row r="230" spans="1:9" s="23" customFormat="1" ht="47.25" x14ac:dyDescent="0.25">
      <c r="A230" s="70"/>
      <c r="B230" s="108" t="s">
        <v>253</v>
      </c>
      <c r="C230" s="235"/>
      <c r="D230" s="237"/>
      <c r="E230" s="282"/>
      <c r="F230" s="262"/>
      <c r="G230" s="241"/>
      <c r="H230" s="242"/>
      <c r="I230" s="243"/>
    </row>
    <row r="231" spans="1:9" s="23" customFormat="1" ht="15.75" x14ac:dyDescent="0.25">
      <c r="A231" s="50"/>
      <c r="B231" s="109"/>
      <c r="C231" s="249" t="s">
        <v>8</v>
      </c>
      <c r="D231" s="236">
        <v>3</v>
      </c>
      <c r="E231" s="252">
        <v>209.02</v>
      </c>
      <c r="F231" s="254">
        <f>D231*E231</f>
        <v>627.06000000000006</v>
      </c>
      <c r="G231" s="238" t="s">
        <v>649</v>
      </c>
      <c r="H231" s="239"/>
      <c r="I231" s="240"/>
    </row>
    <row r="232" spans="1:9" s="23" customFormat="1" ht="15.75" x14ac:dyDescent="0.25">
      <c r="A232" s="52" t="s">
        <v>254</v>
      </c>
      <c r="B232" s="54" t="s">
        <v>255</v>
      </c>
      <c r="C232" s="250"/>
      <c r="D232" s="251"/>
      <c r="E232" s="253"/>
      <c r="F232" s="255"/>
      <c r="G232" s="274"/>
      <c r="H232" s="275"/>
      <c r="I232" s="276"/>
    </row>
    <row r="233" spans="1:9" s="23" customFormat="1" ht="94.5" x14ac:dyDescent="0.25">
      <c r="A233" s="52"/>
      <c r="B233" s="53" t="s">
        <v>256</v>
      </c>
      <c r="C233" s="250"/>
      <c r="D233" s="251"/>
      <c r="E233" s="253"/>
      <c r="F233" s="255"/>
      <c r="G233" s="274"/>
      <c r="H233" s="275"/>
      <c r="I233" s="276"/>
    </row>
    <row r="234" spans="1:9" s="23" customFormat="1" ht="18.75" customHeight="1" x14ac:dyDescent="0.25">
      <c r="A234" s="70"/>
      <c r="B234" s="108"/>
      <c r="C234" s="235"/>
      <c r="D234" s="237"/>
      <c r="E234" s="282"/>
      <c r="F234" s="262"/>
      <c r="G234" s="241"/>
      <c r="H234" s="242"/>
      <c r="I234" s="243"/>
    </row>
    <row r="235" spans="1:9" s="23" customFormat="1" ht="15.75" x14ac:dyDescent="0.25">
      <c r="A235" s="50" t="s">
        <v>257</v>
      </c>
      <c r="B235" s="73" t="s">
        <v>258</v>
      </c>
      <c r="C235" s="249" t="s">
        <v>8</v>
      </c>
      <c r="D235" s="236">
        <v>13</v>
      </c>
      <c r="E235" s="252">
        <v>198.83</v>
      </c>
      <c r="F235" s="254">
        <f>D235*E235</f>
        <v>2584.79</v>
      </c>
      <c r="G235" s="238" t="s">
        <v>649</v>
      </c>
      <c r="H235" s="239"/>
      <c r="I235" s="240"/>
    </row>
    <row r="236" spans="1:9" s="23" customFormat="1" ht="15.75" x14ac:dyDescent="0.25">
      <c r="A236" s="52" t="s">
        <v>259</v>
      </c>
      <c r="B236" s="54" t="s">
        <v>260</v>
      </c>
      <c r="C236" s="250"/>
      <c r="D236" s="251"/>
      <c r="E236" s="253"/>
      <c r="F236" s="255"/>
      <c r="G236" s="274"/>
      <c r="H236" s="275"/>
      <c r="I236" s="276"/>
    </row>
    <row r="237" spans="1:9" s="23" customFormat="1" ht="64.5" customHeight="1" x14ac:dyDescent="0.25">
      <c r="A237" s="70"/>
      <c r="B237" s="108" t="s">
        <v>261</v>
      </c>
      <c r="C237" s="235"/>
      <c r="D237" s="237"/>
      <c r="E237" s="282"/>
      <c r="F237" s="262"/>
      <c r="G237" s="241"/>
      <c r="H237" s="242"/>
      <c r="I237" s="243"/>
    </row>
    <row r="238" spans="1:9" s="23" customFormat="1" ht="18.75" customHeight="1" x14ac:dyDescent="0.25">
      <c r="A238" s="50" t="s">
        <v>262</v>
      </c>
      <c r="B238" s="51" t="s">
        <v>263</v>
      </c>
      <c r="C238" s="249" t="s">
        <v>8</v>
      </c>
      <c r="D238" s="236">
        <v>9</v>
      </c>
      <c r="E238" s="252">
        <v>26.08</v>
      </c>
      <c r="F238" s="254">
        <f>D238*E238</f>
        <v>234.71999999999997</v>
      </c>
      <c r="G238" s="238" t="s">
        <v>649</v>
      </c>
      <c r="H238" s="239"/>
      <c r="I238" s="240"/>
    </row>
    <row r="239" spans="1:9" s="23" customFormat="1" ht="47.25" x14ac:dyDescent="0.25">
      <c r="A239" s="70"/>
      <c r="B239" s="108" t="s">
        <v>264</v>
      </c>
      <c r="C239" s="235"/>
      <c r="D239" s="237"/>
      <c r="E239" s="282"/>
      <c r="F239" s="262"/>
      <c r="G239" s="241"/>
      <c r="H239" s="242"/>
      <c r="I239" s="243"/>
    </row>
    <row r="240" spans="1:9" s="23" customFormat="1" ht="15.75" x14ac:dyDescent="0.25">
      <c r="A240" s="50"/>
      <c r="B240" s="51"/>
      <c r="C240" s="249" t="s">
        <v>8</v>
      </c>
      <c r="D240" s="236">
        <v>9</v>
      </c>
      <c r="E240" s="252">
        <v>35.270000000000003</v>
      </c>
      <c r="F240" s="254">
        <f>D240*E240</f>
        <v>317.43</v>
      </c>
      <c r="G240" s="238" t="s">
        <v>649</v>
      </c>
      <c r="H240" s="239"/>
      <c r="I240" s="240"/>
    </row>
    <row r="241" spans="1:9" s="23" customFormat="1" ht="15.75" x14ac:dyDescent="0.25">
      <c r="A241" s="52" t="s">
        <v>265</v>
      </c>
      <c r="B241" s="54" t="s">
        <v>266</v>
      </c>
      <c r="C241" s="250"/>
      <c r="D241" s="251"/>
      <c r="E241" s="253"/>
      <c r="F241" s="255"/>
      <c r="G241" s="274"/>
      <c r="H241" s="275"/>
      <c r="I241" s="276"/>
    </row>
    <row r="242" spans="1:9" s="23" customFormat="1" ht="47.25" x14ac:dyDescent="0.25">
      <c r="A242" s="52"/>
      <c r="B242" s="53" t="s">
        <v>264</v>
      </c>
      <c r="C242" s="250"/>
      <c r="D242" s="251"/>
      <c r="E242" s="253"/>
      <c r="F242" s="255"/>
      <c r="G242" s="274"/>
      <c r="H242" s="275"/>
      <c r="I242" s="276"/>
    </row>
    <row r="243" spans="1:9" s="23" customFormat="1" ht="18.75" customHeight="1" x14ac:dyDescent="0.25">
      <c r="A243" s="70"/>
      <c r="B243" s="72"/>
      <c r="C243" s="235"/>
      <c r="D243" s="237"/>
      <c r="E243" s="282"/>
      <c r="F243" s="262"/>
      <c r="G243" s="241"/>
      <c r="H243" s="242"/>
      <c r="I243" s="243"/>
    </row>
    <row r="244" spans="1:9" s="23" customFormat="1" ht="18.75" customHeight="1" x14ac:dyDescent="0.25">
      <c r="A244" s="50" t="s">
        <v>267</v>
      </c>
      <c r="B244" s="51" t="s">
        <v>268</v>
      </c>
      <c r="C244" s="249" t="s">
        <v>8</v>
      </c>
      <c r="D244" s="236">
        <v>12</v>
      </c>
      <c r="E244" s="252">
        <v>367.89</v>
      </c>
      <c r="F244" s="254">
        <f>D244*E244</f>
        <v>4414.68</v>
      </c>
      <c r="G244" s="238" t="s">
        <v>649</v>
      </c>
      <c r="H244" s="239"/>
      <c r="I244" s="240"/>
    </row>
    <row r="245" spans="1:9" s="23" customFormat="1" ht="94.5" x14ac:dyDescent="0.25">
      <c r="A245" s="52"/>
      <c r="B245" s="53" t="s">
        <v>269</v>
      </c>
      <c r="C245" s="250"/>
      <c r="D245" s="251"/>
      <c r="E245" s="253"/>
      <c r="F245" s="255"/>
      <c r="G245" s="274"/>
      <c r="H245" s="275"/>
      <c r="I245" s="276"/>
    </row>
    <row r="246" spans="1:9" s="23" customFormat="1" ht="18.75" customHeight="1" x14ac:dyDescent="0.25">
      <c r="A246" s="70"/>
      <c r="B246" s="108"/>
      <c r="C246" s="235"/>
      <c r="D246" s="237"/>
      <c r="E246" s="282"/>
      <c r="F246" s="262"/>
      <c r="G246" s="241"/>
      <c r="H246" s="242"/>
      <c r="I246" s="243"/>
    </row>
    <row r="247" spans="1:9" s="23" customFormat="1" ht="18.75" customHeight="1" x14ac:dyDescent="0.25">
      <c r="A247" s="50" t="s">
        <v>270</v>
      </c>
      <c r="B247" s="51" t="s">
        <v>271</v>
      </c>
      <c r="C247" s="249" t="s">
        <v>8</v>
      </c>
      <c r="D247" s="236">
        <v>1</v>
      </c>
      <c r="E247" s="252">
        <v>62.28</v>
      </c>
      <c r="F247" s="254">
        <f>D247*E247</f>
        <v>62.28</v>
      </c>
      <c r="G247" s="238" t="s">
        <v>649</v>
      </c>
      <c r="H247" s="239"/>
      <c r="I247" s="240"/>
    </row>
    <row r="248" spans="1:9" s="23" customFormat="1" ht="63" x14ac:dyDescent="0.25">
      <c r="A248" s="52"/>
      <c r="B248" s="53" t="s">
        <v>272</v>
      </c>
      <c r="C248" s="250"/>
      <c r="D248" s="251"/>
      <c r="E248" s="253"/>
      <c r="F248" s="255"/>
      <c r="G248" s="274"/>
      <c r="H248" s="275"/>
      <c r="I248" s="276"/>
    </row>
    <row r="249" spans="1:9" s="23" customFormat="1" ht="18.75" customHeight="1" x14ac:dyDescent="0.25">
      <c r="A249" s="70"/>
      <c r="B249" s="108"/>
      <c r="C249" s="235"/>
      <c r="D249" s="237"/>
      <c r="E249" s="282"/>
      <c r="F249" s="262"/>
      <c r="G249" s="241"/>
      <c r="H249" s="242"/>
      <c r="I249" s="243"/>
    </row>
    <row r="250" spans="1:9" s="23" customFormat="1" ht="18.75" customHeight="1" x14ac:dyDescent="0.25">
      <c r="A250" s="50" t="s">
        <v>273</v>
      </c>
      <c r="B250" s="51" t="s">
        <v>274</v>
      </c>
      <c r="C250" s="249" t="s">
        <v>8</v>
      </c>
      <c r="D250" s="236">
        <v>3</v>
      </c>
      <c r="E250" s="252">
        <v>435.7</v>
      </c>
      <c r="F250" s="254">
        <f>D250*E250</f>
        <v>1307.0999999999999</v>
      </c>
      <c r="G250" s="238" t="s">
        <v>649</v>
      </c>
      <c r="H250" s="239"/>
      <c r="I250" s="240"/>
    </row>
    <row r="251" spans="1:9" s="23" customFormat="1" ht="94.5" customHeight="1" x14ac:dyDescent="0.25">
      <c r="A251" s="70"/>
      <c r="B251" s="108" t="s">
        <v>275</v>
      </c>
      <c r="C251" s="235"/>
      <c r="D251" s="237"/>
      <c r="E251" s="282"/>
      <c r="F251" s="262"/>
      <c r="G251" s="241"/>
      <c r="H251" s="242"/>
      <c r="I251" s="243"/>
    </row>
    <row r="252" spans="1:9" s="23" customFormat="1" ht="18.75" customHeight="1" x14ac:dyDescent="0.25">
      <c r="A252" s="52" t="s">
        <v>276</v>
      </c>
      <c r="B252" s="54" t="s">
        <v>277</v>
      </c>
      <c r="C252" s="249" t="s">
        <v>8</v>
      </c>
      <c r="D252" s="236">
        <v>10</v>
      </c>
      <c r="E252" s="252">
        <v>246.27</v>
      </c>
      <c r="F252" s="254">
        <f>D252*E252</f>
        <v>2462.7000000000003</v>
      </c>
      <c r="G252" s="238" t="s">
        <v>649</v>
      </c>
      <c r="H252" s="239"/>
      <c r="I252" s="240"/>
    </row>
    <row r="253" spans="1:9" s="23" customFormat="1" ht="94.5" x14ac:dyDescent="0.25">
      <c r="A253" s="70"/>
      <c r="B253" s="108" t="s">
        <v>278</v>
      </c>
      <c r="C253" s="235"/>
      <c r="D253" s="237"/>
      <c r="E253" s="282"/>
      <c r="F253" s="262"/>
      <c r="G253" s="241"/>
      <c r="H253" s="242"/>
      <c r="I253" s="243"/>
    </row>
    <row r="254" spans="1:9" s="23" customFormat="1" ht="18.75" x14ac:dyDescent="0.25">
      <c r="A254" s="52" t="s">
        <v>279</v>
      </c>
      <c r="B254" s="59" t="s">
        <v>280</v>
      </c>
      <c r="C254" s="166"/>
      <c r="D254" s="160"/>
      <c r="E254" s="154"/>
      <c r="F254" s="157"/>
      <c r="G254" s="148"/>
      <c r="H254" s="168"/>
      <c r="I254" s="104"/>
    </row>
    <row r="255" spans="1:9" s="23" customFormat="1" ht="47.25" x14ac:dyDescent="0.25">
      <c r="A255" s="52"/>
      <c r="B255" s="53" t="s">
        <v>281</v>
      </c>
      <c r="C255" s="166"/>
      <c r="D255" s="160"/>
      <c r="E255" s="154"/>
      <c r="F255" s="157"/>
      <c r="G255" s="148"/>
      <c r="H255" s="168"/>
      <c r="I255" s="104"/>
    </row>
    <row r="256" spans="1:9" s="23" customFormat="1" ht="15.75" x14ac:dyDescent="0.25">
      <c r="A256" s="50"/>
      <c r="B256" s="73"/>
      <c r="C256" s="249" t="s">
        <v>8</v>
      </c>
      <c r="D256" s="236">
        <v>1</v>
      </c>
      <c r="E256" s="252">
        <v>54.5</v>
      </c>
      <c r="F256" s="254">
        <f>D256*E256</f>
        <v>54.5</v>
      </c>
      <c r="G256" s="238" t="str">
        <f>G252</f>
        <v>CONFORME PROJETO HIDROSSANITÁRIO</v>
      </c>
      <c r="H256" s="239"/>
      <c r="I256" s="240"/>
    </row>
    <row r="257" spans="1:9" s="23" customFormat="1" ht="31.5" x14ac:dyDescent="0.25">
      <c r="A257" s="70" t="s">
        <v>282</v>
      </c>
      <c r="B257" s="174" t="s">
        <v>283</v>
      </c>
      <c r="C257" s="235"/>
      <c r="D257" s="237"/>
      <c r="E257" s="282"/>
      <c r="F257" s="262"/>
      <c r="G257" s="241"/>
      <c r="H257" s="242"/>
      <c r="I257" s="243"/>
    </row>
    <row r="258" spans="1:9" s="23" customFormat="1" ht="18.75" x14ac:dyDescent="0.25">
      <c r="A258" s="50"/>
      <c r="B258" s="173"/>
      <c r="C258" s="165"/>
      <c r="D258" s="236">
        <v>13</v>
      </c>
      <c r="E258" s="153"/>
      <c r="F258" s="254">
        <f>D258*E259</f>
        <v>692.38</v>
      </c>
      <c r="G258" s="238" t="str">
        <f>G256</f>
        <v>CONFORME PROJETO HIDROSSANITÁRIO</v>
      </c>
      <c r="H258" s="239"/>
      <c r="I258" s="240"/>
    </row>
    <row r="259" spans="1:9" s="23" customFormat="1" ht="31.5" x14ac:dyDescent="0.25">
      <c r="A259" s="52" t="s">
        <v>284</v>
      </c>
      <c r="B259" s="71" t="s">
        <v>285</v>
      </c>
      <c r="C259" s="151" t="s">
        <v>8</v>
      </c>
      <c r="D259" s="251"/>
      <c r="E259" s="154">
        <v>53.26</v>
      </c>
      <c r="F259" s="255"/>
      <c r="G259" s="274"/>
      <c r="H259" s="275"/>
      <c r="I259" s="276"/>
    </row>
    <row r="260" spans="1:9" s="23" customFormat="1" ht="18.75" x14ac:dyDescent="0.25">
      <c r="A260" s="70"/>
      <c r="B260" s="108"/>
      <c r="C260" s="170"/>
      <c r="D260" s="237"/>
      <c r="E260" s="155"/>
      <c r="F260" s="262"/>
      <c r="G260" s="241"/>
      <c r="H260" s="242"/>
      <c r="I260" s="243"/>
    </row>
    <row r="261" spans="1:9" s="23" customFormat="1" ht="18.75" x14ac:dyDescent="0.25">
      <c r="A261" s="52" t="s">
        <v>286</v>
      </c>
      <c r="B261" s="59" t="s">
        <v>287</v>
      </c>
      <c r="C261" s="166"/>
      <c r="D261" s="160"/>
      <c r="E261" s="154"/>
      <c r="F261" s="157"/>
      <c r="G261" s="148"/>
      <c r="H261" s="168"/>
      <c r="I261" s="104"/>
    </row>
    <row r="262" spans="1:9" s="23" customFormat="1" ht="47.25" x14ac:dyDescent="0.25">
      <c r="A262" s="52"/>
      <c r="B262" s="53" t="s">
        <v>288</v>
      </c>
      <c r="C262" s="166"/>
      <c r="D262" s="160"/>
      <c r="E262" s="154"/>
      <c r="F262" s="157"/>
      <c r="G262" s="148"/>
      <c r="H262" s="168"/>
      <c r="I262" s="104"/>
    </row>
    <row r="263" spans="1:9" s="23" customFormat="1" ht="18.75" x14ac:dyDescent="0.25">
      <c r="A263" s="52"/>
      <c r="B263" s="59"/>
      <c r="C263" s="166"/>
      <c r="D263" s="160"/>
      <c r="E263" s="154"/>
      <c r="F263" s="157"/>
      <c r="G263" s="148"/>
      <c r="H263" s="168"/>
      <c r="I263" s="104"/>
    </row>
    <row r="264" spans="1:9" s="23" customFormat="1" ht="18.75" x14ac:dyDescent="0.25">
      <c r="A264" s="50" t="s">
        <v>289</v>
      </c>
      <c r="B264" s="51" t="s">
        <v>290</v>
      </c>
      <c r="C264" s="150" t="s">
        <v>8</v>
      </c>
      <c r="D264" s="236">
        <v>2</v>
      </c>
      <c r="E264" s="252">
        <v>56.76</v>
      </c>
      <c r="F264" s="254">
        <f>D264*E264</f>
        <v>113.52</v>
      </c>
      <c r="G264" s="238" t="str">
        <f>G258</f>
        <v>CONFORME PROJETO HIDROSSANITÁRIO</v>
      </c>
      <c r="H264" s="239"/>
      <c r="I264" s="240"/>
    </row>
    <row r="265" spans="1:9" s="23" customFormat="1" ht="18.75" x14ac:dyDescent="0.25">
      <c r="A265" s="70"/>
      <c r="B265" s="108"/>
      <c r="C265" s="170"/>
      <c r="D265" s="237"/>
      <c r="E265" s="282"/>
      <c r="F265" s="262"/>
      <c r="G265" s="241"/>
      <c r="H265" s="242"/>
      <c r="I265" s="243"/>
    </row>
    <row r="266" spans="1:9" s="23" customFormat="1" ht="18.75" x14ac:dyDescent="0.25">
      <c r="A266" s="50" t="s">
        <v>291</v>
      </c>
      <c r="B266" s="51" t="s">
        <v>292</v>
      </c>
      <c r="C266" s="150" t="s">
        <v>8</v>
      </c>
      <c r="D266" s="236">
        <v>7</v>
      </c>
      <c r="E266" s="252">
        <v>69.06</v>
      </c>
      <c r="F266" s="254">
        <f>D266*E266</f>
        <v>483.42</v>
      </c>
      <c r="G266" s="238" t="str">
        <f>G258</f>
        <v>CONFORME PROJETO HIDROSSANITÁRIO</v>
      </c>
      <c r="H266" s="239"/>
      <c r="I266" s="240"/>
    </row>
    <row r="267" spans="1:9" s="23" customFormat="1" ht="18.75" x14ac:dyDescent="0.25">
      <c r="A267" s="70"/>
      <c r="B267" s="108"/>
      <c r="C267" s="170"/>
      <c r="D267" s="237"/>
      <c r="E267" s="282"/>
      <c r="F267" s="262"/>
      <c r="G267" s="241"/>
      <c r="H267" s="242"/>
      <c r="I267" s="243"/>
    </row>
    <row r="268" spans="1:9" s="23" customFormat="1" ht="18.75" x14ac:dyDescent="0.25">
      <c r="A268" s="50" t="s">
        <v>293</v>
      </c>
      <c r="B268" s="51" t="s">
        <v>294</v>
      </c>
      <c r="C268" s="150" t="s">
        <v>8</v>
      </c>
      <c r="D268" s="236">
        <v>8</v>
      </c>
      <c r="E268" s="252">
        <v>116.16</v>
      </c>
      <c r="F268" s="254">
        <f>D268*E268</f>
        <v>929.28</v>
      </c>
      <c r="G268" s="238" t="str">
        <f>G258</f>
        <v>CONFORME PROJETO HIDROSSANITÁRIO</v>
      </c>
      <c r="H268" s="239"/>
      <c r="I268" s="240"/>
    </row>
    <row r="269" spans="1:9" s="23" customFormat="1" ht="18.75" x14ac:dyDescent="0.25">
      <c r="A269" s="70"/>
      <c r="B269" s="108"/>
      <c r="C269" s="170"/>
      <c r="D269" s="237"/>
      <c r="E269" s="282"/>
      <c r="F269" s="262"/>
      <c r="G269" s="241"/>
      <c r="H269" s="242"/>
      <c r="I269" s="243"/>
    </row>
    <row r="270" spans="1:9" s="23" customFormat="1" ht="18.75" x14ac:dyDescent="0.25">
      <c r="A270" s="52"/>
      <c r="B270" s="53"/>
      <c r="C270" s="166"/>
      <c r="D270" s="160"/>
      <c r="E270" s="154"/>
      <c r="F270" s="157"/>
      <c r="G270" s="148"/>
      <c r="H270" s="168"/>
      <c r="I270" s="104"/>
    </row>
    <row r="271" spans="1:9" s="23" customFormat="1" ht="18.75" x14ac:dyDescent="0.25">
      <c r="A271" s="52" t="s">
        <v>295</v>
      </c>
      <c r="B271" s="59" t="s">
        <v>296</v>
      </c>
      <c r="C271" s="166"/>
      <c r="D271" s="160"/>
      <c r="E271" s="154"/>
      <c r="F271" s="157"/>
      <c r="G271" s="148"/>
      <c r="H271" s="168"/>
      <c r="I271" s="104"/>
    </row>
    <row r="272" spans="1:9" s="23" customFormat="1" ht="94.5" x14ac:dyDescent="0.25">
      <c r="A272" s="52"/>
      <c r="B272" s="53" t="s">
        <v>297</v>
      </c>
      <c r="C272" s="166"/>
      <c r="D272" s="160"/>
      <c r="E272" s="154"/>
      <c r="F272" s="157"/>
      <c r="G272" s="148"/>
      <c r="H272" s="168"/>
      <c r="I272" s="104"/>
    </row>
    <row r="273" spans="1:9" s="23" customFormat="1" ht="18.75" x14ac:dyDescent="0.25">
      <c r="A273" s="52"/>
      <c r="B273" s="59"/>
      <c r="C273" s="166"/>
      <c r="D273" s="160"/>
      <c r="E273" s="154"/>
      <c r="F273" s="157"/>
      <c r="G273" s="148"/>
      <c r="H273" s="168"/>
      <c r="I273" s="104"/>
    </row>
    <row r="274" spans="1:9" s="23" customFormat="1" ht="15.75" x14ac:dyDescent="0.25">
      <c r="A274" s="50"/>
      <c r="B274" s="109"/>
      <c r="C274" s="249" t="s">
        <v>23</v>
      </c>
      <c r="D274" s="236">
        <f>30.2+157.8</f>
        <v>188</v>
      </c>
      <c r="E274" s="252">
        <v>24.71</v>
      </c>
      <c r="F274" s="254">
        <f>D274*E274</f>
        <v>4645.4800000000005</v>
      </c>
      <c r="G274" s="380" t="s">
        <v>649</v>
      </c>
      <c r="H274" s="381"/>
      <c r="I274" s="382"/>
    </row>
    <row r="275" spans="1:9" s="23" customFormat="1" ht="31.5" x14ac:dyDescent="0.25">
      <c r="A275" s="70" t="s">
        <v>298</v>
      </c>
      <c r="B275" s="72" t="s">
        <v>299</v>
      </c>
      <c r="C275" s="235"/>
      <c r="D275" s="237"/>
      <c r="E275" s="282"/>
      <c r="F275" s="262"/>
      <c r="G275" s="386"/>
      <c r="H275" s="387"/>
      <c r="I275" s="388"/>
    </row>
    <row r="276" spans="1:9" s="23" customFormat="1" ht="15.75" x14ac:dyDescent="0.25">
      <c r="A276" s="50"/>
      <c r="B276" s="109"/>
      <c r="C276" s="249" t="s">
        <v>23</v>
      </c>
      <c r="D276" s="236">
        <f>65.8+31.59</f>
        <v>97.39</v>
      </c>
      <c r="E276" s="252">
        <v>34.119999999999997</v>
      </c>
      <c r="F276" s="254">
        <f>D276*E276</f>
        <v>3322.9467999999997</v>
      </c>
      <c r="G276" s="380" t="s">
        <v>649</v>
      </c>
      <c r="H276" s="381"/>
      <c r="I276" s="382"/>
    </row>
    <row r="277" spans="1:9" s="23" customFormat="1" ht="31.5" x14ac:dyDescent="0.25">
      <c r="A277" s="70" t="s">
        <v>300</v>
      </c>
      <c r="B277" s="72" t="s">
        <v>301</v>
      </c>
      <c r="C277" s="235"/>
      <c r="D277" s="237"/>
      <c r="E277" s="282"/>
      <c r="F277" s="262"/>
      <c r="G277" s="386"/>
      <c r="H277" s="387"/>
      <c r="I277" s="388"/>
    </row>
    <row r="278" spans="1:9" s="23" customFormat="1" ht="15.75" x14ac:dyDescent="0.25">
      <c r="A278" s="50"/>
      <c r="B278" s="109"/>
      <c r="C278" s="249" t="s">
        <v>23</v>
      </c>
      <c r="D278" s="236">
        <f>21.1+94.82</f>
        <v>115.91999999999999</v>
      </c>
      <c r="E278" s="252">
        <v>42.76</v>
      </c>
      <c r="F278" s="254">
        <f>D278*E278</f>
        <v>4956.7391999999991</v>
      </c>
      <c r="G278" s="380" t="s">
        <v>649</v>
      </c>
      <c r="H278" s="381"/>
      <c r="I278" s="382"/>
    </row>
    <row r="279" spans="1:9" s="23" customFormat="1" ht="31.5" x14ac:dyDescent="0.25">
      <c r="A279" s="70" t="s">
        <v>302</v>
      </c>
      <c r="B279" s="72" t="s">
        <v>303</v>
      </c>
      <c r="C279" s="235"/>
      <c r="D279" s="237"/>
      <c r="E279" s="282"/>
      <c r="F279" s="262"/>
      <c r="G279" s="386"/>
      <c r="H279" s="387"/>
      <c r="I279" s="388"/>
    </row>
    <row r="280" spans="1:9" s="23" customFormat="1" ht="15.75" x14ac:dyDescent="0.25">
      <c r="A280" s="50" t="s">
        <v>304</v>
      </c>
      <c r="B280" s="73" t="s">
        <v>305</v>
      </c>
      <c r="C280" s="249" t="s">
        <v>8</v>
      </c>
      <c r="D280" s="236">
        <v>2</v>
      </c>
      <c r="E280" s="252">
        <v>615.99</v>
      </c>
      <c r="F280" s="254">
        <f>D280*E280</f>
        <v>1231.98</v>
      </c>
      <c r="G280" s="238" t="s">
        <v>649</v>
      </c>
      <c r="H280" s="239"/>
      <c r="I280" s="240"/>
    </row>
    <row r="281" spans="1:9" s="23" customFormat="1" ht="94.5" x14ac:dyDescent="0.25">
      <c r="A281" s="52"/>
      <c r="B281" s="53" t="s">
        <v>306</v>
      </c>
      <c r="C281" s="250"/>
      <c r="D281" s="251"/>
      <c r="E281" s="253"/>
      <c r="F281" s="255"/>
      <c r="G281" s="274"/>
      <c r="H281" s="275"/>
      <c r="I281" s="276"/>
    </row>
    <row r="282" spans="1:9" s="23" customFormat="1" ht="18.75" customHeight="1" x14ac:dyDescent="0.25">
      <c r="A282" s="52"/>
      <c r="B282" s="59"/>
      <c r="C282" s="250"/>
      <c r="D282" s="251"/>
      <c r="E282" s="253"/>
      <c r="F282" s="255"/>
      <c r="G282" s="274"/>
      <c r="H282" s="275"/>
      <c r="I282" s="276"/>
    </row>
    <row r="283" spans="1:9" s="23" customFormat="1" ht="15.75" x14ac:dyDescent="0.25">
      <c r="A283" s="70" t="s">
        <v>307</v>
      </c>
      <c r="B283" s="72" t="s">
        <v>308</v>
      </c>
      <c r="C283" s="235"/>
      <c r="D283" s="237"/>
      <c r="E283" s="282"/>
      <c r="F283" s="262"/>
      <c r="G283" s="241"/>
      <c r="H283" s="242"/>
      <c r="I283" s="243"/>
    </row>
    <row r="284" spans="1:9" s="23" customFormat="1" ht="18.75" x14ac:dyDescent="0.25">
      <c r="A284" s="50"/>
      <c r="B284" s="109"/>
      <c r="C284" s="165"/>
      <c r="D284" s="159"/>
      <c r="E284" s="153"/>
      <c r="F284" s="156"/>
      <c r="G284" s="238" t="str">
        <f>G280</f>
        <v>CONFORME PROJETO HIDROSSANITÁRIO</v>
      </c>
      <c r="H284" s="239"/>
      <c r="I284" s="240"/>
    </row>
    <row r="285" spans="1:9" s="23" customFormat="1" ht="18.75" x14ac:dyDescent="0.25">
      <c r="A285" s="52" t="s">
        <v>309</v>
      </c>
      <c r="B285" s="54" t="s">
        <v>310</v>
      </c>
      <c r="C285" s="151" t="s">
        <v>8</v>
      </c>
      <c r="D285" s="160">
        <v>3</v>
      </c>
      <c r="E285" s="154">
        <v>1143.81</v>
      </c>
      <c r="F285" s="157">
        <f>D285*E285</f>
        <v>3431.43</v>
      </c>
      <c r="G285" s="274"/>
      <c r="H285" s="275"/>
      <c r="I285" s="276"/>
    </row>
    <row r="286" spans="1:9" s="23" customFormat="1" ht="18.75" x14ac:dyDescent="0.25">
      <c r="A286" s="70"/>
      <c r="B286" s="72"/>
      <c r="C286" s="170"/>
      <c r="D286" s="161"/>
      <c r="E286" s="155"/>
      <c r="F286" s="158"/>
      <c r="G286" s="241"/>
      <c r="H286" s="242"/>
      <c r="I286" s="243"/>
    </row>
    <row r="287" spans="1:9" s="23" customFormat="1" ht="18.75" x14ac:dyDescent="0.25">
      <c r="A287" s="50" t="s">
        <v>311</v>
      </c>
      <c r="B287" s="73" t="s">
        <v>312</v>
      </c>
      <c r="C287" s="165"/>
      <c r="D287" s="159"/>
      <c r="E287" s="153"/>
      <c r="F287" s="156"/>
      <c r="G287" s="146"/>
      <c r="H287" s="167"/>
      <c r="I287" s="134"/>
    </row>
    <row r="288" spans="1:9" s="23" customFormat="1" ht="51" customHeight="1" x14ac:dyDescent="0.25">
      <c r="A288" s="52" t="s">
        <v>313</v>
      </c>
      <c r="B288" s="54" t="s">
        <v>314</v>
      </c>
      <c r="C288" s="250" t="s">
        <v>8</v>
      </c>
      <c r="D288" s="251">
        <v>2</v>
      </c>
      <c r="E288" s="283">
        <v>1436.22</v>
      </c>
      <c r="F288" s="255">
        <f>D288*E288</f>
        <v>2872.44</v>
      </c>
      <c r="G288" s="274" t="s">
        <v>649</v>
      </c>
      <c r="H288" s="275"/>
      <c r="I288" s="276"/>
    </row>
    <row r="289" spans="1:9" s="23" customFormat="1" ht="94.5" customHeight="1" x14ac:dyDescent="0.25">
      <c r="A289" s="70"/>
      <c r="B289" s="108" t="s">
        <v>315</v>
      </c>
      <c r="C289" s="235"/>
      <c r="D289" s="237"/>
      <c r="E289" s="261"/>
      <c r="F289" s="262"/>
      <c r="G289" s="241"/>
      <c r="H289" s="242"/>
      <c r="I289" s="243"/>
    </row>
    <row r="290" spans="1:9" s="23" customFormat="1" ht="18.75" customHeight="1" x14ac:dyDescent="0.25">
      <c r="A290" s="52" t="s">
        <v>316</v>
      </c>
      <c r="B290" s="54" t="s">
        <v>317</v>
      </c>
      <c r="C290" s="249" t="s">
        <v>8</v>
      </c>
      <c r="D290" s="236">
        <v>18</v>
      </c>
      <c r="E290" s="252">
        <v>20.76</v>
      </c>
      <c r="F290" s="254">
        <f>D290*E290</f>
        <v>373.68</v>
      </c>
      <c r="G290" s="380" t="str">
        <f>G293</f>
        <v>CONFORME PROJETO HIDROSSANITÁRIO</v>
      </c>
      <c r="H290" s="239"/>
      <c r="I290" s="240"/>
    </row>
    <row r="291" spans="1:9" s="23" customFormat="1" ht="47.25" x14ac:dyDescent="0.25">
      <c r="A291" s="52"/>
      <c r="B291" s="53" t="s">
        <v>318</v>
      </c>
      <c r="C291" s="250"/>
      <c r="D291" s="251"/>
      <c r="E291" s="253"/>
      <c r="F291" s="255"/>
      <c r="G291" s="274"/>
      <c r="H291" s="275"/>
      <c r="I291" s="276"/>
    </row>
    <row r="292" spans="1:9" s="23" customFormat="1" ht="18.75" customHeight="1" x14ac:dyDescent="0.25">
      <c r="A292" s="52"/>
      <c r="B292" s="53"/>
      <c r="C292" s="235"/>
      <c r="D292" s="237"/>
      <c r="E292" s="282"/>
      <c r="F292" s="262"/>
      <c r="G292" s="241"/>
      <c r="H292" s="242"/>
      <c r="I292" s="243"/>
    </row>
    <row r="293" spans="1:9" s="23" customFormat="1" ht="18.75" customHeight="1" x14ac:dyDescent="0.25">
      <c r="A293" s="50" t="s">
        <v>319</v>
      </c>
      <c r="B293" s="51" t="s">
        <v>320</v>
      </c>
      <c r="C293" s="249" t="s">
        <v>8</v>
      </c>
      <c r="D293" s="236">
        <v>13</v>
      </c>
      <c r="E293" s="252">
        <v>136.13</v>
      </c>
      <c r="F293" s="254">
        <f>D293*E293</f>
        <v>1769.69</v>
      </c>
      <c r="G293" s="380" t="s">
        <v>649</v>
      </c>
      <c r="H293" s="381"/>
      <c r="I293" s="382"/>
    </row>
    <row r="294" spans="1:9" s="23" customFormat="1" ht="63" x14ac:dyDescent="0.25">
      <c r="A294" s="52"/>
      <c r="B294" s="53" t="s">
        <v>321</v>
      </c>
      <c r="C294" s="250"/>
      <c r="D294" s="251"/>
      <c r="E294" s="253"/>
      <c r="F294" s="255"/>
      <c r="G294" s="383"/>
      <c r="H294" s="384"/>
      <c r="I294" s="385"/>
    </row>
    <row r="295" spans="1:9" s="23" customFormat="1" ht="18.75" customHeight="1" x14ac:dyDescent="0.25">
      <c r="A295" s="70"/>
      <c r="B295" s="72"/>
      <c r="C295" s="235"/>
      <c r="D295" s="237"/>
      <c r="E295" s="282"/>
      <c r="F295" s="262"/>
      <c r="G295" s="386"/>
      <c r="H295" s="387"/>
      <c r="I295" s="388"/>
    </row>
    <row r="296" spans="1:9" s="23" customFormat="1" ht="18.75" customHeight="1" x14ac:dyDescent="0.25">
      <c r="A296" s="50" t="s">
        <v>322</v>
      </c>
      <c r="B296" s="51" t="s">
        <v>323</v>
      </c>
      <c r="C296" s="249" t="s">
        <v>8</v>
      </c>
      <c r="D296" s="236">
        <v>3</v>
      </c>
      <c r="E296" s="252">
        <v>290.08</v>
      </c>
      <c r="F296" s="254">
        <f>D296*E296</f>
        <v>870.24</v>
      </c>
      <c r="G296" s="238" t="s">
        <v>649</v>
      </c>
      <c r="H296" s="239"/>
      <c r="I296" s="240"/>
    </row>
    <row r="297" spans="1:9" s="23" customFormat="1" ht="83.25" customHeight="1" x14ac:dyDescent="0.25">
      <c r="A297" s="70"/>
      <c r="B297" s="108" t="s">
        <v>324</v>
      </c>
      <c r="C297" s="235"/>
      <c r="D297" s="237"/>
      <c r="E297" s="282"/>
      <c r="F297" s="262"/>
      <c r="G297" s="241"/>
      <c r="H297" s="242"/>
      <c r="I297" s="243"/>
    </row>
    <row r="298" spans="1:9" s="23" customFormat="1" ht="24.75" customHeight="1" x14ac:dyDescent="0.25">
      <c r="A298" s="74"/>
      <c r="B298" s="352" t="s">
        <v>651</v>
      </c>
      <c r="C298" s="228"/>
      <c r="D298" s="228"/>
      <c r="E298" s="228"/>
      <c r="F298" s="123">
        <f>SUM(F216:F297)</f>
        <v>40177.656000000003</v>
      </c>
      <c r="G298" s="307"/>
      <c r="H298" s="308"/>
      <c r="I298" s="309"/>
    </row>
    <row r="299" spans="1:9" s="23" customFormat="1" ht="18.75" x14ac:dyDescent="0.25">
      <c r="A299" s="47" t="s">
        <v>325</v>
      </c>
      <c r="B299" s="280" t="s">
        <v>326</v>
      </c>
      <c r="C299" s="281"/>
      <c r="D299" s="281"/>
      <c r="E299" s="281"/>
      <c r="F299" s="281"/>
      <c r="G299" s="281"/>
      <c r="H299" s="281"/>
      <c r="I299" s="316"/>
    </row>
    <row r="300" spans="1:9" s="23" customFormat="1" ht="18.75" x14ac:dyDescent="0.25">
      <c r="A300" s="52" t="s">
        <v>327</v>
      </c>
      <c r="B300" s="59" t="s">
        <v>185</v>
      </c>
      <c r="C300" s="166"/>
      <c r="D300" s="160"/>
      <c r="E300" s="154"/>
      <c r="F300" s="157"/>
      <c r="G300" s="148"/>
      <c r="H300" s="168"/>
      <c r="I300" s="105"/>
    </row>
    <row r="301" spans="1:9" s="23" customFormat="1" ht="31.5" x14ac:dyDescent="0.25">
      <c r="A301" s="50" t="s">
        <v>328</v>
      </c>
      <c r="B301" s="51" t="s">
        <v>329</v>
      </c>
      <c r="C301" s="249" t="s">
        <v>8</v>
      </c>
      <c r="D301" s="358">
        <v>8</v>
      </c>
      <c r="E301" s="252">
        <v>334.19</v>
      </c>
      <c r="F301" s="254">
        <f>D301*E301</f>
        <v>2673.52</v>
      </c>
      <c r="G301" s="238" t="s">
        <v>649</v>
      </c>
      <c r="H301" s="239"/>
      <c r="I301" s="240"/>
    </row>
    <row r="302" spans="1:9" s="23" customFormat="1" ht="108.75" customHeight="1" x14ac:dyDescent="0.25">
      <c r="A302" s="70"/>
      <c r="B302" s="108" t="s">
        <v>330</v>
      </c>
      <c r="C302" s="235"/>
      <c r="D302" s="360"/>
      <c r="E302" s="282"/>
      <c r="F302" s="262"/>
      <c r="G302" s="241"/>
      <c r="H302" s="242"/>
      <c r="I302" s="243"/>
    </row>
    <row r="303" spans="1:9" s="23" customFormat="1" ht="15.75" x14ac:dyDescent="0.25">
      <c r="A303" s="50"/>
      <c r="B303" s="109"/>
      <c r="C303" s="249" t="s">
        <v>8</v>
      </c>
      <c r="D303" s="236">
        <v>2</v>
      </c>
      <c r="E303" s="252">
        <v>96.57</v>
      </c>
      <c r="F303" s="254">
        <f>D303*E303</f>
        <v>193.14</v>
      </c>
      <c r="G303" s="238" t="str">
        <f>G301</f>
        <v>CONFORME PROJETO HIDROSSANITÁRIO</v>
      </c>
      <c r="H303" s="239"/>
      <c r="I303" s="240"/>
    </row>
    <row r="304" spans="1:9" s="23" customFormat="1" ht="15.75" x14ac:dyDescent="0.25">
      <c r="A304" s="52" t="s">
        <v>331</v>
      </c>
      <c r="B304" s="71" t="s">
        <v>332</v>
      </c>
      <c r="C304" s="250"/>
      <c r="D304" s="251"/>
      <c r="E304" s="253"/>
      <c r="F304" s="255"/>
      <c r="G304" s="274"/>
      <c r="H304" s="275"/>
      <c r="I304" s="276"/>
    </row>
    <row r="305" spans="1:9" s="23" customFormat="1" ht="63" x14ac:dyDescent="0.25">
      <c r="A305" s="70"/>
      <c r="B305" s="132" t="s">
        <v>333</v>
      </c>
      <c r="C305" s="235"/>
      <c r="D305" s="237"/>
      <c r="E305" s="282"/>
      <c r="F305" s="262"/>
      <c r="G305" s="241"/>
      <c r="H305" s="242"/>
      <c r="I305" s="243"/>
    </row>
    <row r="306" spans="1:9" s="23" customFormat="1" ht="15.75" x14ac:dyDescent="0.25">
      <c r="A306" s="50"/>
      <c r="B306" s="109"/>
      <c r="C306" s="249" t="s">
        <v>23</v>
      </c>
      <c r="D306" s="236">
        <v>223</v>
      </c>
      <c r="E306" s="252">
        <v>247.42</v>
      </c>
      <c r="F306" s="254">
        <f>D306*E306</f>
        <v>55174.659999999996</v>
      </c>
      <c r="G306" s="238" t="str">
        <f>G301</f>
        <v>CONFORME PROJETO HIDROSSANITÁRIO</v>
      </c>
      <c r="H306" s="239"/>
      <c r="I306" s="240"/>
    </row>
    <row r="307" spans="1:9" s="23" customFormat="1" ht="31.5" x14ac:dyDescent="0.25">
      <c r="A307" s="52" t="s">
        <v>334</v>
      </c>
      <c r="B307" s="57" t="s">
        <v>335</v>
      </c>
      <c r="C307" s="250"/>
      <c r="D307" s="251"/>
      <c r="E307" s="253"/>
      <c r="F307" s="255"/>
      <c r="G307" s="274"/>
      <c r="H307" s="275"/>
      <c r="I307" s="276"/>
    </row>
    <row r="308" spans="1:9" s="23" customFormat="1" ht="110.25" x14ac:dyDescent="0.25">
      <c r="A308" s="70"/>
      <c r="B308" s="176" t="s">
        <v>336</v>
      </c>
      <c r="C308" s="235"/>
      <c r="D308" s="237"/>
      <c r="E308" s="282"/>
      <c r="F308" s="262"/>
      <c r="G308" s="241"/>
      <c r="H308" s="242"/>
      <c r="I308" s="243"/>
    </row>
    <row r="309" spans="1:9" s="23" customFormat="1" ht="18.75" x14ac:dyDescent="0.25">
      <c r="A309" s="52"/>
      <c r="B309" s="53"/>
      <c r="C309" s="166"/>
      <c r="D309" s="160"/>
      <c r="E309" s="154"/>
      <c r="F309" s="157"/>
      <c r="G309" s="148"/>
      <c r="H309" s="168"/>
      <c r="I309" s="104"/>
    </row>
    <row r="310" spans="1:9" s="23" customFormat="1" ht="18.75" x14ac:dyDescent="0.25">
      <c r="A310" s="52" t="s">
        <v>337</v>
      </c>
      <c r="B310" s="59" t="s">
        <v>338</v>
      </c>
      <c r="C310" s="166"/>
      <c r="D310" s="160"/>
      <c r="E310" s="154"/>
      <c r="F310" s="157"/>
      <c r="G310" s="148"/>
      <c r="H310" s="168"/>
      <c r="I310" s="104"/>
    </row>
    <row r="311" spans="1:9" s="23" customFormat="1" ht="94.5" x14ac:dyDescent="0.25">
      <c r="A311" s="52"/>
      <c r="B311" s="53" t="s">
        <v>339</v>
      </c>
      <c r="C311" s="166"/>
      <c r="D311" s="160"/>
      <c r="E311" s="154"/>
      <c r="F311" s="157"/>
      <c r="G311" s="148"/>
      <c r="H311" s="168"/>
      <c r="I311" s="104"/>
    </row>
    <row r="312" spans="1:9" s="23" customFormat="1" ht="18.75" x14ac:dyDescent="0.25">
      <c r="A312" s="50"/>
      <c r="B312" s="73"/>
      <c r="C312" s="165"/>
      <c r="D312" s="159"/>
      <c r="E312" s="153"/>
      <c r="F312" s="156"/>
      <c r="G312" s="146"/>
      <c r="H312" s="167"/>
      <c r="I312" s="134"/>
    </row>
    <row r="313" spans="1:9" s="23" customFormat="1" ht="18.75" x14ac:dyDescent="0.25">
      <c r="A313" s="52" t="s">
        <v>340</v>
      </c>
      <c r="B313" s="54" t="s">
        <v>341</v>
      </c>
      <c r="C313" s="151" t="s">
        <v>23</v>
      </c>
      <c r="D313" s="160">
        <v>64.67</v>
      </c>
      <c r="E313" s="154">
        <v>20.48</v>
      </c>
      <c r="F313" s="157">
        <f>D313*E313</f>
        <v>1324.4416000000001</v>
      </c>
      <c r="G313" s="148"/>
      <c r="H313" s="168"/>
      <c r="I313" s="105"/>
    </row>
    <row r="314" spans="1:9" s="23" customFormat="1" ht="18.75" x14ac:dyDescent="0.25">
      <c r="A314" s="70"/>
      <c r="B314" s="108"/>
      <c r="C314" s="170"/>
      <c r="D314" s="161"/>
      <c r="E314" s="155"/>
      <c r="F314" s="158"/>
      <c r="G314" s="177"/>
      <c r="H314" s="169"/>
      <c r="I314" s="207"/>
    </row>
    <row r="315" spans="1:9" s="23" customFormat="1" ht="18.75" customHeight="1" x14ac:dyDescent="0.25">
      <c r="A315" s="50" t="s">
        <v>342</v>
      </c>
      <c r="B315" s="51" t="s">
        <v>343</v>
      </c>
      <c r="C315" s="249" t="s">
        <v>23</v>
      </c>
      <c r="D315" s="236">
        <v>64.61</v>
      </c>
      <c r="E315" s="252">
        <v>28.54</v>
      </c>
      <c r="F315" s="254">
        <f>D315*E315</f>
        <v>1843.9694</v>
      </c>
      <c r="G315" s="146"/>
      <c r="H315" s="167"/>
      <c r="I315" s="208"/>
    </row>
    <row r="316" spans="1:9" s="23" customFormat="1" ht="18.75" customHeight="1" x14ac:dyDescent="0.25">
      <c r="A316" s="70"/>
      <c r="B316" s="108"/>
      <c r="C316" s="235"/>
      <c r="D316" s="237"/>
      <c r="E316" s="282"/>
      <c r="F316" s="262"/>
      <c r="G316" s="149"/>
      <c r="H316" s="169"/>
      <c r="I316" s="207"/>
    </row>
    <row r="317" spans="1:9" s="23" customFormat="1" ht="18.75" customHeight="1" x14ac:dyDescent="0.25">
      <c r="A317" s="50" t="s">
        <v>344</v>
      </c>
      <c r="B317" s="51" t="s">
        <v>345</v>
      </c>
      <c r="C317" s="249" t="s">
        <v>23</v>
      </c>
      <c r="D317" s="236">
        <v>8.4700000000000006</v>
      </c>
      <c r="E317" s="252">
        <v>26.19</v>
      </c>
      <c r="F317" s="254">
        <f>D317*E317</f>
        <v>221.82930000000002</v>
      </c>
      <c r="G317" s="146"/>
      <c r="H317" s="167"/>
      <c r="I317" s="208"/>
    </row>
    <row r="318" spans="1:9" s="23" customFormat="1" ht="18.75" customHeight="1" x14ac:dyDescent="0.25">
      <c r="A318" s="70"/>
      <c r="B318" s="108"/>
      <c r="C318" s="235"/>
      <c r="D318" s="237"/>
      <c r="E318" s="282"/>
      <c r="F318" s="262"/>
      <c r="G318" s="149"/>
      <c r="H318" s="169"/>
      <c r="I318" s="207"/>
    </row>
    <row r="319" spans="1:9" s="23" customFormat="1" ht="18.75" customHeight="1" x14ac:dyDescent="0.25">
      <c r="A319" s="50" t="s">
        <v>346</v>
      </c>
      <c r="B319" s="51" t="s">
        <v>347</v>
      </c>
      <c r="C319" s="249" t="s">
        <v>23</v>
      </c>
      <c r="D319" s="236">
        <v>286.44</v>
      </c>
      <c r="E319" s="252">
        <v>42.17</v>
      </c>
      <c r="F319" s="254">
        <f>D319*E319</f>
        <v>12079.174800000001</v>
      </c>
      <c r="G319" s="146"/>
      <c r="H319" s="167"/>
      <c r="I319" s="208"/>
    </row>
    <row r="320" spans="1:9" s="23" customFormat="1" ht="18.75" customHeight="1" x14ac:dyDescent="0.25">
      <c r="A320" s="70"/>
      <c r="B320" s="72"/>
      <c r="C320" s="235"/>
      <c r="D320" s="237"/>
      <c r="E320" s="282"/>
      <c r="F320" s="262"/>
      <c r="G320" s="149"/>
      <c r="H320" s="169"/>
      <c r="I320" s="207"/>
    </row>
    <row r="321" spans="1:9" s="23" customFormat="1" ht="18.75" x14ac:dyDescent="0.25">
      <c r="A321" s="50" t="s">
        <v>348</v>
      </c>
      <c r="B321" s="73" t="s">
        <v>349</v>
      </c>
      <c r="C321" s="165"/>
      <c r="D321" s="159"/>
      <c r="E321" s="153"/>
      <c r="F321" s="156"/>
      <c r="G321" s="238" t="str">
        <f>G306</f>
        <v>CONFORME PROJETO HIDROSSANITÁRIO</v>
      </c>
      <c r="H321" s="239"/>
      <c r="I321" s="240"/>
    </row>
    <row r="322" spans="1:9" s="23" customFormat="1" ht="18.75" x14ac:dyDescent="0.25">
      <c r="A322" s="52"/>
      <c r="B322" s="53"/>
      <c r="C322" s="166"/>
      <c r="D322" s="160"/>
      <c r="E322" s="154"/>
      <c r="F322" s="157"/>
      <c r="G322" s="274"/>
      <c r="H322" s="275"/>
      <c r="I322" s="276"/>
    </row>
    <row r="323" spans="1:9" s="23" customFormat="1" ht="31.5" x14ac:dyDescent="0.25">
      <c r="A323" s="52" t="s">
        <v>350</v>
      </c>
      <c r="B323" s="57" t="s">
        <v>351</v>
      </c>
      <c r="C323" s="250" t="s">
        <v>8</v>
      </c>
      <c r="D323" s="251">
        <v>3</v>
      </c>
      <c r="E323" s="253">
        <v>1831.34</v>
      </c>
      <c r="F323" s="255">
        <f>D323*E323</f>
        <v>5494.0199999999995</v>
      </c>
      <c r="G323" s="274"/>
      <c r="H323" s="275"/>
      <c r="I323" s="276"/>
    </row>
    <row r="324" spans="1:9" s="23" customFormat="1" ht="83.25" customHeight="1" x14ac:dyDescent="0.25">
      <c r="A324" s="52"/>
      <c r="B324" s="58" t="s">
        <v>352</v>
      </c>
      <c r="C324" s="250"/>
      <c r="D324" s="251"/>
      <c r="E324" s="253"/>
      <c r="F324" s="255"/>
      <c r="G324" s="274"/>
      <c r="H324" s="275"/>
      <c r="I324" s="276"/>
    </row>
    <row r="325" spans="1:9" s="23" customFormat="1" ht="18.75" customHeight="1" x14ac:dyDescent="0.25">
      <c r="A325" s="70"/>
      <c r="B325" s="108"/>
      <c r="C325" s="235"/>
      <c r="D325" s="237"/>
      <c r="E325" s="282"/>
      <c r="F325" s="262"/>
      <c r="G325" s="241"/>
      <c r="H325" s="242"/>
      <c r="I325" s="243"/>
    </row>
    <row r="326" spans="1:9" s="23" customFormat="1" ht="18.75" customHeight="1" x14ac:dyDescent="0.25">
      <c r="A326" s="52" t="s">
        <v>353</v>
      </c>
      <c r="B326" s="51" t="s">
        <v>354</v>
      </c>
      <c r="C326" s="249" t="s">
        <v>8</v>
      </c>
      <c r="D326" s="236">
        <v>2</v>
      </c>
      <c r="E326" s="252">
        <v>668.82</v>
      </c>
      <c r="F326" s="254">
        <f>D326*E326</f>
        <v>1337.64</v>
      </c>
      <c r="G326" s="238" t="str">
        <f>G321</f>
        <v>CONFORME PROJETO HIDROSSANITÁRIO</v>
      </c>
      <c r="H326" s="239"/>
      <c r="I326" s="240"/>
    </row>
    <row r="327" spans="1:9" s="23" customFormat="1" ht="82.5" customHeight="1" x14ac:dyDescent="0.25">
      <c r="A327" s="52"/>
      <c r="B327" s="53" t="s">
        <v>355</v>
      </c>
      <c r="C327" s="250"/>
      <c r="D327" s="251"/>
      <c r="E327" s="253"/>
      <c r="F327" s="255"/>
      <c r="G327" s="274"/>
      <c r="H327" s="275"/>
      <c r="I327" s="276"/>
    </row>
    <row r="328" spans="1:9" s="23" customFormat="1" ht="18.75" customHeight="1" x14ac:dyDescent="0.25">
      <c r="A328" s="70"/>
      <c r="B328" s="108"/>
      <c r="C328" s="235"/>
      <c r="D328" s="237"/>
      <c r="E328" s="282"/>
      <c r="F328" s="262"/>
      <c r="G328" s="241"/>
      <c r="H328" s="242"/>
      <c r="I328" s="243"/>
    </row>
    <row r="329" spans="1:9" s="23" customFormat="1" ht="18.75" customHeight="1" x14ac:dyDescent="0.25">
      <c r="A329" s="50" t="s">
        <v>356</v>
      </c>
      <c r="B329" s="54" t="s">
        <v>357</v>
      </c>
      <c r="C329" s="250" t="s">
        <v>8</v>
      </c>
      <c r="D329" s="251">
        <v>1</v>
      </c>
      <c r="E329" s="252">
        <v>336.92</v>
      </c>
      <c r="F329" s="254">
        <f>D329*E329</f>
        <v>336.92</v>
      </c>
      <c r="G329" s="238" t="str">
        <f>G326</f>
        <v>CONFORME PROJETO HIDROSSANITÁRIO</v>
      </c>
      <c r="H329" s="239"/>
      <c r="I329" s="240"/>
    </row>
    <row r="330" spans="1:9" s="23" customFormat="1" ht="79.5" customHeight="1" x14ac:dyDescent="0.25">
      <c r="A330" s="52"/>
      <c r="B330" s="53" t="s">
        <v>358</v>
      </c>
      <c r="C330" s="250"/>
      <c r="D330" s="251"/>
      <c r="E330" s="253"/>
      <c r="F330" s="255"/>
      <c r="G330" s="274"/>
      <c r="H330" s="275"/>
      <c r="I330" s="276"/>
    </row>
    <row r="331" spans="1:9" s="23" customFormat="1" ht="18.75" customHeight="1" x14ac:dyDescent="0.25">
      <c r="A331" s="70"/>
      <c r="B331" s="108"/>
      <c r="C331" s="235"/>
      <c r="D331" s="237"/>
      <c r="E331" s="282"/>
      <c r="F331" s="262"/>
      <c r="G331" s="241"/>
      <c r="H331" s="242"/>
      <c r="I331" s="243"/>
    </row>
    <row r="332" spans="1:9" s="23" customFormat="1" ht="18.75" x14ac:dyDescent="0.25">
      <c r="A332" s="52" t="s">
        <v>359</v>
      </c>
      <c r="B332" s="59" t="s">
        <v>360</v>
      </c>
      <c r="C332" s="166"/>
      <c r="D332" s="160"/>
      <c r="E332" s="154"/>
      <c r="F332" s="157"/>
      <c r="G332" s="238" t="str">
        <f>G329</f>
        <v>CONFORME PROJETO HIDROSSANITÁRIO</v>
      </c>
      <c r="H332" s="239"/>
      <c r="I332" s="240"/>
    </row>
    <row r="333" spans="1:9" s="23" customFormat="1" ht="18.75" customHeight="1" x14ac:dyDescent="0.25">
      <c r="A333" s="52" t="s">
        <v>361</v>
      </c>
      <c r="B333" s="54" t="s">
        <v>362</v>
      </c>
      <c r="C333" s="250" t="s">
        <v>8</v>
      </c>
      <c r="D333" s="251">
        <v>18</v>
      </c>
      <c r="E333" s="253">
        <v>57.74</v>
      </c>
      <c r="F333" s="255">
        <f>D333*E333</f>
        <v>1039.32</v>
      </c>
      <c r="G333" s="274"/>
      <c r="H333" s="275"/>
      <c r="I333" s="276"/>
    </row>
    <row r="334" spans="1:9" s="23" customFormat="1" ht="51" customHeight="1" x14ac:dyDescent="0.25">
      <c r="A334" s="52"/>
      <c r="B334" s="53" t="s">
        <v>363</v>
      </c>
      <c r="C334" s="250"/>
      <c r="D334" s="251"/>
      <c r="E334" s="253"/>
      <c r="F334" s="262"/>
      <c r="G334" s="241"/>
      <c r="H334" s="242"/>
      <c r="I334" s="243"/>
    </row>
    <row r="335" spans="1:9" s="23" customFormat="1" ht="25.5" customHeight="1" x14ac:dyDescent="0.25">
      <c r="A335" s="350" t="s">
        <v>652</v>
      </c>
      <c r="B335" s="228"/>
      <c r="C335" s="228"/>
      <c r="D335" s="228"/>
      <c r="E335" s="351"/>
      <c r="F335" s="178">
        <f>SUM(F300:F334)</f>
        <v>81718.6351</v>
      </c>
      <c r="G335" s="307"/>
      <c r="H335" s="308"/>
      <c r="I335" s="309"/>
    </row>
    <row r="336" spans="1:9" s="23" customFormat="1" ht="18.75" x14ac:dyDescent="0.25">
      <c r="A336" s="47">
        <v>100000</v>
      </c>
      <c r="B336" s="280" t="s">
        <v>364</v>
      </c>
      <c r="C336" s="281"/>
      <c r="D336" s="281"/>
      <c r="E336" s="281"/>
      <c r="F336" s="281"/>
      <c r="G336" s="281"/>
      <c r="H336" s="281"/>
      <c r="I336" s="316"/>
    </row>
    <row r="337" spans="1:9" s="23" customFormat="1" ht="18.75" x14ac:dyDescent="0.25">
      <c r="A337" s="52"/>
      <c r="B337" s="54"/>
      <c r="C337" s="166"/>
      <c r="D337" s="160"/>
      <c r="E337" s="154"/>
      <c r="F337" s="157"/>
      <c r="G337" s="148"/>
      <c r="H337" s="168"/>
      <c r="I337" s="104"/>
    </row>
    <row r="338" spans="1:9" s="23" customFormat="1" ht="18.75" x14ac:dyDescent="0.25">
      <c r="A338" s="52" t="s">
        <v>365</v>
      </c>
      <c r="B338" s="59" t="s">
        <v>366</v>
      </c>
      <c r="C338" s="166"/>
      <c r="D338" s="160"/>
      <c r="E338" s="154"/>
      <c r="F338" s="157"/>
      <c r="G338" s="148"/>
      <c r="H338" s="168"/>
      <c r="I338" s="104"/>
    </row>
    <row r="339" spans="1:9" s="23" customFormat="1" ht="78.75" x14ac:dyDescent="0.25">
      <c r="A339" s="52"/>
      <c r="B339" s="53" t="s">
        <v>367</v>
      </c>
      <c r="C339" s="166"/>
      <c r="D339" s="160"/>
      <c r="E339" s="154"/>
      <c r="F339" s="157"/>
      <c r="G339" s="148"/>
      <c r="H339" s="168"/>
      <c r="I339" s="104"/>
    </row>
    <row r="340" spans="1:9" s="23" customFormat="1" ht="18.75" x14ac:dyDescent="0.25">
      <c r="A340" s="52"/>
      <c r="B340" s="59"/>
      <c r="C340" s="166"/>
      <c r="D340" s="160"/>
      <c r="E340" s="154"/>
      <c r="F340" s="157"/>
      <c r="G340" s="148"/>
      <c r="H340" s="168"/>
      <c r="I340" s="104"/>
    </row>
    <row r="341" spans="1:9" s="23" customFormat="1" ht="18.75" customHeight="1" x14ac:dyDescent="0.25">
      <c r="A341" s="50" t="s">
        <v>368</v>
      </c>
      <c r="B341" s="112" t="s">
        <v>369</v>
      </c>
      <c r="C341" s="249" t="s">
        <v>8</v>
      </c>
      <c r="D341" s="236">
        <v>316</v>
      </c>
      <c r="E341" s="252">
        <v>266</v>
      </c>
      <c r="F341" s="254">
        <f>D341*E341</f>
        <v>84056</v>
      </c>
      <c r="G341" s="238" t="s">
        <v>599</v>
      </c>
      <c r="H341" s="239"/>
      <c r="I341" s="240"/>
    </row>
    <row r="342" spans="1:9" s="23" customFormat="1" ht="18.75" customHeight="1" x14ac:dyDescent="0.25">
      <c r="A342" s="70"/>
      <c r="B342" s="72"/>
      <c r="C342" s="235"/>
      <c r="D342" s="237"/>
      <c r="E342" s="282"/>
      <c r="F342" s="262"/>
      <c r="G342" s="241"/>
      <c r="H342" s="242"/>
      <c r="I342" s="243"/>
    </row>
    <row r="343" spans="1:9" s="23" customFormat="1" ht="15.75" x14ac:dyDescent="0.25">
      <c r="A343" s="50" t="s">
        <v>370</v>
      </c>
      <c r="B343" s="73" t="s">
        <v>371</v>
      </c>
      <c r="C343" s="249" t="s">
        <v>8</v>
      </c>
      <c r="D343" s="236">
        <v>274</v>
      </c>
      <c r="E343" s="252">
        <v>38.06</v>
      </c>
      <c r="F343" s="254">
        <f>D343*E343</f>
        <v>10428.44</v>
      </c>
      <c r="G343" s="238" t="s">
        <v>599</v>
      </c>
      <c r="H343" s="239"/>
      <c r="I343" s="240"/>
    </row>
    <row r="344" spans="1:9" s="23" customFormat="1" ht="15.75" x14ac:dyDescent="0.25">
      <c r="A344" s="52" t="s">
        <v>372</v>
      </c>
      <c r="B344" s="54" t="s">
        <v>654</v>
      </c>
      <c r="C344" s="250"/>
      <c r="D344" s="251"/>
      <c r="E344" s="253"/>
      <c r="F344" s="255"/>
      <c r="G344" s="274"/>
      <c r="H344" s="275"/>
      <c r="I344" s="276"/>
    </row>
    <row r="345" spans="1:9" s="23" customFormat="1" ht="110.25" x14ac:dyDescent="0.25">
      <c r="A345" s="70"/>
      <c r="B345" s="108" t="s">
        <v>655</v>
      </c>
      <c r="C345" s="235"/>
      <c r="D345" s="237"/>
      <c r="E345" s="282"/>
      <c r="F345" s="262"/>
      <c r="G345" s="241"/>
      <c r="H345" s="242"/>
      <c r="I345" s="243"/>
    </row>
    <row r="346" spans="1:9" s="23" customFormat="1" ht="15.75" x14ac:dyDescent="0.25">
      <c r="A346" s="50"/>
      <c r="B346" s="109"/>
      <c r="C346" s="249" t="s">
        <v>8</v>
      </c>
      <c r="D346" s="236">
        <v>7</v>
      </c>
      <c r="E346" s="252">
        <v>27.48</v>
      </c>
      <c r="F346" s="254">
        <f>D346*E346</f>
        <v>192.36</v>
      </c>
      <c r="G346" s="238" t="s">
        <v>599</v>
      </c>
      <c r="H346" s="239"/>
      <c r="I346" s="240"/>
    </row>
    <row r="347" spans="1:9" s="23" customFormat="1" ht="15.75" x14ac:dyDescent="0.25">
      <c r="A347" s="52" t="s">
        <v>373</v>
      </c>
      <c r="B347" s="54" t="s">
        <v>374</v>
      </c>
      <c r="C347" s="250"/>
      <c r="D347" s="251"/>
      <c r="E347" s="253"/>
      <c r="F347" s="255"/>
      <c r="G347" s="274"/>
      <c r="H347" s="275"/>
      <c r="I347" s="276"/>
    </row>
    <row r="348" spans="1:9" s="23" customFormat="1" ht="47.25" x14ac:dyDescent="0.25">
      <c r="A348" s="70"/>
      <c r="B348" s="108" t="s">
        <v>375</v>
      </c>
      <c r="C348" s="235"/>
      <c r="D348" s="237"/>
      <c r="E348" s="282"/>
      <c r="F348" s="262"/>
      <c r="G348" s="241"/>
      <c r="H348" s="242"/>
      <c r="I348" s="243"/>
    </row>
    <row r="349" spans="1:9" s="23" customFormat="1" ht="15.75" x14ac:dyDescent="0.25">
      <c r="A349" s="52"/>
      <c r="B349" s="53"/>
      <c r="C349" s="249" t="s">
        <v>8</v>
      </c>
      <c r="D349" s="236">
        <v>53</v>
      </c>
      <c r="E349" s="252">
        <v>38.06</v>
      </c>
      <c r="F349" s="254">
        <f>D349*E349</f>
        <v>2017.18</v>
      </c>
      <c r="G349" s="380" t="str">
        <f>G346</f>
        <v>CONFORME PROJETO ELÉTRICO</v>
      </c>
      <c r="H349" s="381"/>
      <c r="I349" s="382"/>
    </row>
    <row r="350" spans="1:9" s="23" customFormat="1" ht="15.75" x14ac:dyDescent="0.25">
      <c r="A350" s="52" t="s">
        <v>376</v>
      </c>
      <c r="B350" s="54" t="s">
        <v>653</v>
      </c>
      <c r="C350" s="250"/>
      <c r="D350" s="251"/>
      <c r="E350" s="253"/>
      <c r="F350" s="255"/>
      <c r="G350" s="383"/>
      <c r="H350" s="384"/>
      <c r="I350" s="385"/>
    </row>
    <row r="351" spans="1:9" s="23" customFormat="1" ht="63" x14ac:dyDescent="0.25">
      <c r="A351" s="52"/>
      <c r="B351" s="53" t="s">
        <v>377</v>
      </c>
      <c r="C351" s="250"/>
      <c r="D351" s="251"/>
      <c r="E351" s="253"/>
      <c r="F351" s="255"/>
      <c r="G351" s="383"/>
      <c r="H351" s="384"/>
      <c r="I351" s="385"/>
    </row>
    <row r="352" spans="1:9" s="23" customFormat="1" ht="18.75" customHeight="1" x14ac:dyDescent="0.25">
      <c r="A352" s="52"/>
      <c r="B352" s="61"/>
      <c r="C352" s="235"/>
      <c r="D352" s="237"/>
      <c r="E352" s="282"/>
      <c r="F352" s="262"/>
      <c r="G352" s="386"/>
      <c r="H352" s="387"/>
      <c r="I352" s="388"/>
    </row>
    <row r="353" spans="1:9" s="23" customFormat="1" ht="18.75" x14ac:dyDescent="0.25">
      <c r="A353" s="52" t="s">
        <v>378</v>
      </c>
      <c r="B353" s="59" t="s">
        <v>379</v>
      </c>
      <c r="C353" s="166"/>
      <c r="D353" s="160"/>
      <c r="E353" s="154"/>
      <c r="F353" s="157"/>
      <c r="G353" s="148"/>
      <c r="H353" s="168"/>
      <c r="I353" s="104"/>
    </row>
    <row r="354" spans="1:9" s="23" customFormat="1" ht="94.5" x14ac:dyDescent="0.25">
      <c r="A354" s="52"/>
      <c r="B354" s="53" t="s">
        <v>380</v>
      </c>
      <c r="C354" s="166"/>
      <c r="D354" s="160"/>
      <c r="E354" s="154"/>
      <c r="F354" s="157"/>
      <c r="G354" s="148"/>
      <c r="H354" s="168"/>
      <c r="I354" s="104"/>
    </row>
    <row r="355" spans="1:9" s="23" customFormat="1" ht="18.75" x14ac:dyDescent="0.25">
      <c r="A355" s="52"/>
      <c r="B355" s="59"/>
      <c r="C355" s="166"/>
      <c r="D355" s="160"/>
      <c r="E355" s="154"/>
      <c r="F355" s="157"/>
      <c r="G355" s="148"/>
      <c r="H355" s="168"/>
      <c r="I355" s="104"/>
    </row>
    <row r="356" spans="1:9" s="23" customFormat="1" ht="31.5" customHeight="1" x14ac:dyDescent="0.25">
      <c r="A356" s="47" t="s">
        <v>381</v>
      </c>
      <c r="B356" s="139" t="s">
        <v>382</v>
      </c>
      <c r="C356" s="140" t="s">
        <v>8</v>
      </c>
      <c r="D356" s="141">
        <v>44</v>
      </c>
      <c r="E356" s="142">
        <v>18.84</v>
      </c>
      <c r="F356" s="143">
        <f>D356*E356</f>
        <v>828.96</v>
      </c>
      <c r="G356" s="307" t="s">
        <v>599</v>
      </c>
      <c r="H356" s="308"/>
      <c r="I356" s="309"/>
    </row>
    <row r="357" spans="1:9" s="23" customFormat="1" ht="15.75" x14ac:dyDescent="0.25">
      <c r="A357" s="50"/>
      <c r="B357" s="109"/>
      <c r="C357" s="249" t="s">
        <v>8</v>
      </c>
      <c r="D357" s="236">
        <v>28</v>
      </c>
      <c r="E357" s="252">
        <v>44.6</v>
      </c>
      <c r="F357" s="254">
        <f>D357*E357</f>
        <v>1248.8</v>
      </c>
      <c r="G357" s="238" t="s">
        <v>599</v>
      </c>
      <c r="H357" s="239"/>
      <c r="I357" s="240"/>
    </row>
    <row r="358" spans="1:9" s="23" customFormat="1" ht="15.75" x14ac:dyDescent="0.25">
      <c r="A358" s="70" t="s">
        <v>383</v>
      </c>
      <c r="B358" s="72" t="s">
        <v>384</v>
      </c>
      <c r="C358" s="235"/>
      <c r="D358" s="237"/>
      <c r="E358" s="282"/>
      <c r="F358" s="262"/>
      <c r="G358" s="241"/>
      <c r="H358" s="242"/>
      <c r="I358" s="243"/>
    </row>
    <row r="359" spans="1:9" s="23" customFormat="1" ht="31.5" x14ac:dyDescent="0.25">
      <c r="A359" s="199" t="s">
        <v>385</v>
      </c>
      <c r="B359" s="112" t="s">
        <v>386</v>
      </c>
      <c r="C359" s="355" t="s">
        <v>8</v>
      </c>
      <c r="D359" s="236">
        <v>4</v>
      </c>
      <c r="E359" s="252">
        <v>111.47</v>
      </c>
      <c r="F359" s="254">
        <f>D359*E359</f>
        <v>445.88</v>
      </c>
      <c r="G359" s="238" t="s">
        <v>599</v>
      </c>
      <c r="H359" s="239"/>
      <c r="I359" s="240"/>
    </row>
    <row r="360" spans="1:9" s="23" customFormat="1" ht="18.75" customHeight="1" x14ac:dyDescent="0.25">
      <c r="A360" s="209"/>
      <c r="B360" s="176"/>
      <c r="C360" s="357"/>
      <c r="D360" s="237"/>
      <c r="E360" s="282"/>
      <c r="F360" s="262"/>
      <c r="G360" s="241"/>
      <c r="H360" s="242"/>
      <c r="I360" s="243"/>
    </row>
    <row r="361" spans="1:9" s="23" customFormat="1" ht="31.5" x14ac:dyDescent="0.25">
      <c r="A361" s="199" t="s">
        <v>387</v>
      </c>
      <c r="B361" s="112" t="s">
        <v>388</v>
      </c>
      <c r="C361" s="355" t="s">
        <v>8</v>
      </c>
      <c r="D361" s="236">
        <v>16</v>
      </c>
      <c r="E361" s="252">
        <v>126.47</v>
      </c>
      <c r="F361" s="254">
        <f>D361*E361</f>
        <v>2023.52</v>
      </c>
      <c r="G361" s="238" t="s">
        <v>599</v>
      </c>
      <c r="H361" s="239"/>
      <c r="I361" s="240"/>
    </row>
    <row r="362" spans="1:9" s="23" customFormat="1" ht="18.75" customHeight="1" x14ac:dyDescent="0.25">
      <c r="A362" s="70"/>
      <c r="B362" s="108"/>
      <c r="C362" s="357"/>
      <c r="D362" s="237"/>
      <c r="E362" s="282"/>
      <c r="F362" s="262"/>
      <c r="G362" s="241"/>
      <c r="H362" s="242"/>
      <c r="I362" s="243"/>
    </row>
    <row r="363" spans="1:9" s="23" customFormat="1" ht="18.75" x14ac:dyDescent="0.25">
      <c r="A363" s="52" t="s">
        <v>389</v>
      </c>
      <c r="B363" s="59" t="s">
        <v>390</v>
      </c>
      <c r="C363" s="166"/>
      <c r="D363" s="160"/>
      <c r="E363" s="154"/>
      <c r="F363" s="157"/>
      <c r="G363" s="148"/>
      <c r="H363" s="168"/>
      <c r="I363" s="104"/>
    </row>
    <row r="364" spans="1:9" s="23" customFormat="1" ht="78.75" x14ac:dyDescent="0.25">
      <c r="A364" s="52"/>
      <c r="B364" s="53" t="s">
        <v>391</v>
      </c>
      <c r="C364" s="166"/>
      <c r="D364" s="160"/>
      <c r="E364" s="154"/>
      <c r="F364" s="157"/>
      <c r="G364" s="148"/>
      <c r="H364" s="168"/>
      <c r="I364" s="104"/>
    </row>
    <row r="365" spans="1:9" s="23" customFormat="1" ht="18.75" x14ac:dyDescent="0.25">
      <c r="A365" s="52"/>
      <c r="B365" s="59"/>
      <c r="C365" s="166"/>
      <c r="D365" s="160"/>
      <c r="E365" s="154"/>
      <c r="F365" s="157"/>
      <c r="G365" s="148"/>
      <c r="H365" s="168"/>
      <c r="I365" s="104"/>
    </row>
    <row r="366" spans="1:9" s="23" customFormat="1" ht="18.75" customHeight="1" x14ac:dyDescent="0.25">
      <c r="A366" s="50" t="s">
        <v>392</v>
      </c>
      <c r="B366" s="51" t="s">
        <v>393</v>
      </c>
      <c r="C366" s="249" t="s">
        <v>23</v>
      </c>
      <c r="D366" s="236">
        <v>1290</v>
      </c>
      <c r="E366" s="252">
        <v>4.58</v>
      </c>
      <c r="F366" s="254">
        <f>D366*E366</f>
        <v>5908.2</v>
      </c>
      <c r="G366" s="238" t="s">
        <v>599</v>
      </c>
      <c r="H366" s="239"/>
      <c r="I366" s="240"/>
    </row>
    <row r="367" spans="1:9" s="23" customFormat="1" ht="18.75" customHeight="1" x14ac:dyDescent="0.25">
      <c r="A367" s="70"/>
      <c r="B367" s="108"/>
      <c r="C367" s="235"/>
      <c r="D367" s="237"/>
      <c r="E367" s="282"/>
      <c r="F367" s="262"/>
      <c r="G367" s="241"/>
      <c r="H367" s="242"/>
      <c r="I367" s="243"/>
    </row>
    <row r="368" spans="1:9" s="23" customFormat="1" ht="18.75" customHeight="1" x14ac:dyDescent="0.25">
      <c r="A368" s="50" t="s">
        <v>394</v>
      </c>
      <c r="B368" s="51" t="s">
        <v>395</v>
      </c>
      <c r="C368" s="249" t="s">
        <v>23</v>
      </c>
      <c r="D368" s="236">
        <v>978.5</v>
      </c>
      <c r="E368" s="252">
        <v>5.3</v>
      </c>
      <c r="F368" s="254">
        <f>D368*E368</f>
        <v>5186.05</v>
      </c>
      <c r="G368" s="238" t="str">
        <f>G366</f>
        <v>CONFORME PROJETO ELÉTRICO</v>
      </c>
      <c r="H368" s="239"/>
      <c r="I368" s="240"/>
    </row>
    <row r="369" spans="1:9" s="23" customFormat="1" ht="18.75" customHeight="1" x14ac:dyDescent="0.25">
      <c r="A369" s="70"/>
      <c r="B369" s="108"/>
      <c r="C369" s="235"/>
      <c r="D369" s="237"/>
      <c r="E369" s="282"/>
      <c r="F369" s="262"/>
      <c r="G369" s="241"/>
      <c r="H369" s="242"/>
      <c r="I369" s="243"/>
    </row>
    <row r="370" spans="1:9" s="23" customFormat="1" ht="18.75" customHeight="1" x14ac:dyDescent="0.25">
      <c r="A370" s="50" t="s">
        <v>396</v>
      </c>
      <c r="B370" s="51" t="s">
        <v>397</v>
      </c>
      <c r="C370" s="249" t="s">
        <v>23</v>
      </c>
      <c r="D370" s="236">
        <v>486</v>
      </c>
      <c r="E370" s="252">
        <v>6.3</v>
      </c>
      <c r="F370" s="254">
        <f>D370*E370</f>
        <v>3061.7999999999997</v>
      </c>
      <c r="G370" s="238" t="str">
        <f>G368</f>
        <v>CONFORME PROJETO ELÉTRICO</v>
      </c>
      <c r="H370" s="239"/>
      <c r="I370" s="240"/>
    </row>
    <row r="371" spans="1:9" s="23" customFormat="1" ht="18.75" customHeight="1" x14ac:dyDescent="0.25">
      <c r="A371" s="70"/>
      <c r="B371" s="108"/>
      <c r="C371" s="235"/>
      <c r="D371" s="237"/>
      <c r="E371" s="282"/>
      <c r="F371" s="262"/>
      <c r="G371" s="241"/>
      <c r="H371" s="242"/>
      <c r="I371" s="243"/>
    </row>
    <row r="372" spans="1:9" s="23" customFormat="1" ht="18.75" customHeight="1" x14ac:dyDescent="0.25">
      <c r="A372" s="50" t="s">
        <v>398</v>
      </c>
      <c r="B372" s="51" t="s">
        <v>399</v>
      </c>
      <c r="C372" s="249" t="s">
        <v>23</v>
      </c>
      <c r="D372" s="236">
        <v>268</v>
      </c>
      <c r="E372" s="252">
        <v>7.4</v>
      </c>
      <c r="F372" s="254">
        <f>D372*E372</f>
        <v>1983.2</v>
      </c>
      <c r="G372" s="238" t="str">
        <f>G370</f>
        <v>CONFORME PROJETO ELÉTRICO</v>
      </c>
      <c r="H372" s="239"/>
      <c r="I372" s="240"/>
    </row>
    <row r="373" spans="1:9" s="23" customFormat="1" ht="18.75" customHeight="1" x14ac:dyDescent="0.25">
      <c r="A373" s="70"/>
      <c r="B373" s="108"/>
      <c r="C373" s="235"/>
      <c r="D373" s="237"/>
      <c r="E373" s="282"/>
      <c r="F373" s="262"/>
      <c r="G373" s="241"/>
      <c r="H373" s="242"/>
      <c r="I373" s="243"/>
    </row>
    <row r="374" spans="1:9" s="23" customFormat="1" ht="18.75" x14ac:dyDescent="0.25">
      <c r="A374" s="52" t="s">
        <v>400</v>
      </c>
      <c r="B374" s="59" t="s">
        <v>401</v>
      </c>
      <c r="C374" s="166"/>
      <c r="D374" s="160"/>
      <c r="E374" s="154"/>
      <c r="F374" s="157"/>
      <c r="G374" s="148"/>
      <c r="H374" s="168"/>
      <c r="I374" s="105"/>
    </row>
    <row r="375" spans="1:9" s="23" customFormat="1" ht="110.25" x14ac:dyDescent="0.25">
      <c r="A375" s="52"/>
      <c r="B375" s="53" t="s">
        <v>402</v>
      </c>
      <c r="C375" s="166"/>
      <c r="D375" s="160"/>
      <c r="E375" s="154"/>
      <c r="F375" s="157"/>
      <c r="G375" s="148"/>
      <c r="H375" s="168"/>
      <c r="I375" s="104"/>
    </row>
    <row r="376" spans="1:9" s="23" customFormat="1" ht="18.75" x14ac:dyDescent="0.25">
      <c r="A376" s="50"/>
      <c r="B376" s="73"/>
      <c r="C376" s="165"/>
      <c r="D376" s="236">
        <v>566.79999999999995</v>
      </c>
      <c r="E376" s="252">
        <v>8.61</v>
      </c>
      <c r="F376" s="254">
        <f>D376*E376</f>
        <v>4880.1479999999992</v>
      </c>
      <c r="G376" s="238" t="str">
        <f>G372</f>
        <v>CONFORME PROJETO ELÉTRICO</v>
      </c>
      <c r="H376" s="239"/>
      <c r="I376" s="240"/>
    </row>
    <row r="377" spans="1:9" s="23" customFormat="1" ht="18.75" x14ac:dyDescent="0.25">
      <c r="A377" s="70" t="s">
        <v>403</v>
      </c>
      <c r="B377" s="180" t="s">
        <v>404</v>
      </c>
      <c r="C377" s="152" t="s">
        <v>23</v>
      </c>
      <c r="D377" s="237"/>
      <c r="E377" s="282"/>
      <c r="F377" s="262"/>
      <c r="G377" s="241"/>
      <c r="H377" s="242"/>
      <c r="I377" s="243"/>
    </row>
    <row r="378" spans="1:9" s="23" customFormat="1" ht="18.75" x14ac:dyDescent="0.25">
      <c r="A378" s="50"/>
      <c r="B378" s="179"/>
      <c r="C378" s="165"/>
      <c r="D378" s="236">
        <v>218</v>
      </c>
      <c r="E378" s="252">
        <v>9.07</v>
      </c>
      <c r="F378" s="254">
        <f>D378*E378</f>
        <v>1977.26</v>
      </c>
      <c r="G378" s="238" t="str">
        <f>G376</f>
        <v>CONFORME PROJETO ELÉTRICO</v>
      </c>
      <c r="H378" s="239"/>
      <c r="I378" s="240"/>
    </row>
    <row r="379" spans="1:9" s="23" customFormat="1" ht="18.75" x14ac:dyDescent="0.25">
      <c r="A379" s="70" t="s">
        <v>405</v>
      </c>
      <c r="B379" s="180" t="s">
        <v>406</v>
      </c>
      <c r="C379" s="152" t="s">
        <v>23</v>
      </c>
      <c r="D379" s="237"/>
      <c r="E379" s="282"/>
      <c r="F379" s="262"/>
      <c r="G379" s="241"/>
      <c r="H379" s="242"/>
      <c r="I379" s="243"/>
    </row>
    <row r="380" spans="1:9" s="23" customFormat="1" ht="18.75" x14ac:dyDescent="0.25">
      <c r="A380" s="50"/>
      <c r="B380" s="179"/>
      <c r="C380" s="165"/>
      <c r="D380" s="236">
        <v>355</v>
      </c>
      <c r="E380" s="153"/>
      <c r="F380" s="254">
        <f>D380*E381</f>
        <v>4284.8500000000004</v>
      </c>
      <c r="G380" s="238" t="str">
        <f>G378</f>
        <v>CONFORME PROJETO ELÉTRICO</v>
      </c>
      <c r="H380" s="239"/>
      <c r="I380" s="240"/>
    </row>
    <row r="381" spans="1:9" s="23" customFormat="1" ht="18.75" x14ac:dyDescent="0.25">
      <c r="A381" s="52" t="s">
        <v>407</v>
      </c>
      <c r="B381" s="55" t="s">
        <v>408</v>
      </c>
      <c r="C381" s="151" t="s">
        <v>23</v>
      </c>
      <c r="D381" s="251"/>
      <c r="E381" s="154">
        <v>12.07</v>
      </c>
      <c r="F381" s="255"/>
      <c r="G381" s="274"/>
      <c r="H381" s="275"/>
      <c r="I381" s="276"/>
    </row>
    <row r="382" spans="1:9" s="23" customFormat="1" ht="18.75" x14ac:dyDescent="0.25">
      <c r="A382" s="70"/>
      <c r="B382" s="132"/>
      <c r="C382" s="170"/>
      <c r="D382" s="237"/>
      <c r="E382" s="155"/>
      <c r="F382" s="262"/>
      <c r="G382" s="241"/>
      <c r="H382" s="242"/>
      <c r="I382" s="243"/>
    </row>
    <row r="383" spans="1:9" s="23" customFormat="1" ht="15.75" x14ac:dyDescent="0.25">
      <c r="A383" s="50" t="s">
        <v>409</v>
      </c>
      <c r="B383" s="73" t="s">
        <v>349</v>
      </c>
      <c r="C383" s="249" t="s">
        <v>8</v>
      </c>
      <c r="D383" s="236">
        <v>19</v>
      </c>
      <c r="E383" s="252">
        <v>34.74</v>
      </c>
      <c r="F383" s="254">
        <f>D383*E383</f>
        <v>660.06000000000006</v>
      </c>
      <c r="G383" s="238" t="str">
        <f>G380</f>
        <v>CONFORME PROJETO ELÉTRICO</v>
      </c>
      <c r="H383" s="239"/>
      <c r="I383" s="240"/>
    </row>
    <row r="384" spans="1:9" s="23" customFormat="1" ht="15.75" x14ac:dyDescent="0.25">
      <c r="A384" s="52" t="s">
        <v>410</v>
      </c>
      <c r="B384" s="54" t="s">
        <v>411</v>
      </c>
      <c r="C384" s="250"/>
      <c r="D384" s="251"/>
      <c r="E384" s="253"/>
      <c r="F384" s="255"/>
      <c r="G384" s="274"/>
      <c r="H384" s="275"/>
      <c r="I384" s="276"/>
    </row>
    <row r="385" spans="1:9" s="23" customFormat="1" ht="63" x14ac:dyDescent="0.25">
      <c r="A385" s="70"/>
      <c r="B385" s="108" t="s">
        <v>412</v>
      </c>
      <c r="C385" s="235"/>
      <c r="D385" s="237"/>
      <c r="E385" s="282"/>
      <c r="F385" s="262"/>
      <c r="G385" s="241"/>
      <c r="H385" s="242"/>
      <c r="I385" s="243"/>
    </row>
    <row r="386" spans="1:9" s="23" customFormat="1" ht="18.75" customHeight="1" x14ac:dyDescent="0.25">
      <c r="A386" s="50" t="s">
        <v>413</v>
      </c>
      <c r="B386" s="112" t="s">
        <v>414</v>
      </c>
      <c r="C386" s="249" t="s">
        <v>8</v>
      </c>
      <c r="D386" s="236">
        <v>2</v>
      </c>
      <c r="E386" s="252">
        <v>1666.52</v>
      </c>
      <c r="F386" s="254">
        <f>D386*E386</f>
        <v>3333.04</v>
      </c>
      <c r="G386" s="238" t="str">
        <f>G383</f>
        <v>CONFORME PROJETO ELÉTRICO</v>
      </c>
      <c r="H386" s="239"/>
      <c r="I386" s="240"/>
    </row>
    <row r="387" spans="1:9" s="23" customFormat="1" ht="94.5" x14ac:dyDescent="0.25">
      <c r="A387" s="70"/>
      <c r="B387" s="176" t="s">
        <v>415</v>
      </c>
      <c r="C387" s="235"/>
      <c r="D387" s="237"/>
      <c r="E387" s="282"/>
      <c r="F387" s="262"/>
      <c r="G387" s="241"/>
      <c r="H387" s="242"/>
      <c r="I387" s="243"/>
    </row>
    <row r="388" spans="1:9" s="23" customFormat="1" ht="18.75" x14ac:dyDescent="0.25">
      <c r="A388" s="50"/>
      <c r="B388" s="109"/>
      <c r="C388" s="165"/>
      <c r="D388" s="159"/>
      <c r="E388" s="153"/>
      <c r="F388" s="156"/>
      <c r="G388" s="146"/>
      <c r="H388" s="167"/>
      <c r="I388" s="134"/>
    </row>
    <row r="389" spans="1:9" s="23" customFormat="1" ht="18.75" x14ac:dyDescent="0.25">
      <c r="A389" s="52" t="s">
        <v>416</v>
      </c>
      <c r="B389" s="59" t="s">
        <v>417</v>
      </c>
      <c r="C389" s="166"/>
      <c r="D389" s="160"/>
      <c r="E389" s="154"/>
      <c r="F389" s="157"/>
      <c r="G389" s="148"/>
      <c r="H389" s="168"/>
      <c r="I389" s="105"/>
    </row>
    <row r="390" spans="1:9" s="23" customFormat="1" ht="94.5" x14ac:dyDescent="0.25">
      <c r="A390" s="70"/>
      <c r="B390" s="108" t="s">
        <v>418</v>
      </c>
      <c r="C390" s="170"/>
      <c r="D390" s="161"/>
      <c r="E390" s="155"/>
      <c r="F390" s="158"/>
      <c r="G390" s="149"/>
      <c r="H390" s="169"/>
      <c r="I390" s="210"/>
    </row>
    <row r="391" spans="1:9" s="23" customFormat="1" ht="31.5" x14ac:dyDescent="0.25">
      <c r="A391" s="47" t="s">
        <v>419</v>
      </c>
      <c r="B391" s="181" t="s">
        <v>420</v>
      </c>
      <c r="C391" s="140" t="s">
        <v>8</v>
      </c>
      <c r="D391" s="141">
        <v>4</v>
      </c>
      <c r="E391" s="142">
        <v>201.8</v>
      </c>
      <c r="F391" s="143">
        <f>D391*E391</f>
        <v>807.2</v>
      </c>
      <c r="G391" s="163"/>
      <c r="H391" s="122"/>
      <c r="I391" s="211"/>
    </row>
    <row r="392" spans="1:9" s="23" customFormat="1" ht="18.75" customHeight="1" x14ac:dyDescent="0.25">
      <c r="A392" s="74"/>
      <c r="B392" s="352" t="s">
        <v>656</v>
      </c>
      <c r="C392" s="228"/>
      <c r="D392" s="228"/>
      <c r="E392" s="228"/>
      <c r="F392" s="123">
        <f>SUM(F337:F391)</f>
        <v>133322.94800000003</v>
      </c>
      <c r="G392" s="407"/>
      <c r="H392" s="408"/>
      <c r="I392" s="409"/>
    </row>
    <row r="393" spans="1:9" s="23" customFormat="1" ht="18.75" x14ac:dyDescent="0.25">
      <c r="A393" s="47">
        <v>110000</v>
      </c>
      <c r="B393" s="48" t="s">
        <v>421</v>
      </c>
      <c r="C393" s="49"/>
      <c r="D393" s="159"/>
      <c r="E393" s="154"/>
      <c r="F393" s="157"/>
      <c r="G393" s="148"/>
      <c r="H393" s="168"/>
      <c r="I393" s="104"/>
    </row>
    <row r="394" spans="1:9" s="23" customFormat="1" ht="31.5" x14ac:dyDescent="0.25">
      <c r="A394" s="50">
        <v>110100</v>
      </c>
      <c r="B394" s="73" t="s">
        <v>422</v>
      </c>
      <c r="C394" s="62"/>
      <c r="D394" s="160"/>
      <c r="E394" s="154"/>
      <c r="F394" s="157"/>
      <c r="G394" s="148"/>
      <c r="H394" s="168"/>
      <c r="I394" s="104"/>
    </row>
    <row r="395" spans="1:9" s="23" customFormat="1" ht="207" customHeight="1" x14ac:dyDescent="0.25">
      <c r="A395" s="52"/>
      <c r="B395" s="53" t="s">
        <v>423</v>
      </c>
      <c r="C395" s="62"/>
      <c r="D395" s="160"/>
      <c r="E395" s="154"/>
      <c r="F395" s="157"/>
      <c r="G395" s="148"/>
      <c r="H395" s="168"/>
      <c r="I395" s="104"/>
    </row>
    <row r="396" spans="1:9" s="23" customFormat="1" ht="18.75" x14ac:dyDescent="0.25">
      <c r="A396" s="52"/>
      <c r="B396" s="59"/>
      <c r="C396" s="62"/>
      <c r="D396" s="160"/>
      <c r="E396" s="154"/>
      <c r="F396" s="157"/>
      <c r="G396" s="148"/>
      <c r="H396" s="168"/>
      <c r="I396" s="104"/>
    </row>
    <row r="397" spans="1:9" s="23" customFormat="1" ht="18.75" x14ac:dyDescent="0.25">
      <c r="A397" s="52"/>
      <c r="B397" s="53"/>
      <c r="C397" s="166"/>
      <c r="D397" s="160"/>
      <c r="E397" s="154"/>
      <c r="F397" s="157"/>
      <c r="G397" s="171"/>
      <c r="H397" s="168"/>
      <c r="I397" s="104"/>
    </row>
    <row r="398" spans="1:9" s="23" customFormat="1" ht="18.75" customHeight="1" x14ac:dyDescent="0.25">
      <c r="A398" s="50" t="s">
        <v>424</v>
      </c>
      <c r="B398" s="51" t="s">
        <v>425</v>
      </c>
      <c r="C398" s="249" t="s">
        <v>8</v>
      </c>
      <c r="D398" s="236">
        <v>3.36</v>
      </c>
      <c r="E398" s="252">
        <v>1209.47</v>
      </c>
      <c r="F398" s="254">
        <f>D398*E398</f>
        <v>4063.8191999999999</v>
      </c>
      <c r="G398" s="238" t="s">
        <v>650</v>
      </c>
      <c r="H398" s="239"/>
      <c r="I398" s="240"/>
    </row>
    <row r="399" spans="1:9" s="23" customFormat="1" ht="18.75" customHeight="1" x14ac:dyDescent="0.25">
      <c r="A399" s="70"/>
      <c r="B399" s="108"/>
      <c r="C399" s="235"/>
      <c r="D399" s="237"/>
      <c r="E399" s="282"/>
      <c r="F399" s="262"/>
      <c r="G399" s="241"/>
      <c r="H399" s="242"/>
      <c r="I399" s="243"/>
    </row>
    <row r="400" spans="1:9" s="23" customFormat="1" ht="18.75" x14ac:dyDescent="0.25">
      <c r="A400" s="50" t="s">
        <v>426</v>
      </c>
      <c r="B400" s="51" t="s">
        <v>427</v>
      </c>
      <c r="C400" s="150" t="s">
        <v>8</v>
      </c>
      <c r="D400" s="236">
        <f>43.87+1.89</f>
        <v>45.76</v>
      </c>
      <c r="E400" s="252">
        <v>1282.46</v>
      </c>
      <c r="F400" s="254">
        <f>D400*E400</f>
        <v>58685.369599999998</v>
      </c>
      <c r="G400" s="238" t="s">
        <v>650</v>
      </c>
      <c r="H400" s="239"/>
      <c r="I400" s="240"/>
    </row>
    <row r="401" spans="1:13" s="23" customFormat="1" ht="18.75" x14ac:dyDescent="0.25">
      <c r="A401" s="70"/>
      <c r="B401" s="108"/>
      <c r="C401" s="170"/>
      <c r="D401" s="237"/>
      <c r="E401" s="282"/>
      <c r="F401" s="262"/>
      <c r="G401" s="241"/>
      <c r="H401" s="242"/>
      <c r="I401" s="243"/>
    </row>
    <row r="402" spans="1:13" s="23" customFormat="1" ht="18.75" x14ac:dyDescent="0.25">
      <c r="A402" s="50" t="s">
        <v>428</v>
      </c>
      <c r="B402" s="51" t="s">
        <v>429</v>
      </c>
      <c r="C402" s="150" t="s">
        <v>8</v>
      </c>
      <c r="D402" s="236">
        <v>7.92</v>
      </c>
      <c r="E402" s="252">
        <v>388.96</v>
      </c>
      <c r="F402" s="254">
        <f>D402*E402</f>
        <v>3080.5631999999996</v>
      </c>
      <c r="G402" s="238" t="s">
        <v>650</v>
      </c>
      <c r="H402" s="239"/>
      <c r="I402" s="240"/>
    </row>
    <row r="403" spans="1:13" s="23" customFormat="1" ht="18.75" x14ac:dyDescent="0.25">
      <c r="A403" s="70"/>
      <c r="B403" s="108"/>
      <c r="C403" s="170"/>
      <c r="D403" s="237"/>
      <c r="E403" s="282"/>
      <c r="F403" s="262"/>
      <c r="G403" s="241"/>
      <c r="H403" s="242"/>
      <c r="I403" s="243"/>
    </row>
    <row r="404" spans="1:13" s="23" customFormat="1" ht="18.75" x14ac:dyDescent="0.25">
      <c r="A404" s="52"/>
      <c r="B404" s="53"/>
      <c r="C404" s="166"/>
      <c r="D404" s="160"/>
      <c r="E404" s="154"/>
      <c r="F404" s="157"/>
      <c r="G404" s="148"/>
      <c r="H404" s="168"/>
      <c r="I404" s="104"/>
    </row>
    <row r="405" spans="1:13" s="23" customFormat="1" ht="42" x14ac:dyDescent="0.25">
      <c r="A405" s="52"/>
      <c r="B405" s="77" t="s">
        <v>430</v>
      </c>
      <c r="C405" s="166"/>
      <c r="D405" s="160"/>
      <c r="E405" s="154"/>
      <c r="F405" s="157"/>
      <c r="G405" s="148"/>
      <c r="H405" s="168"/>
      <c r="I405" s="104"/>
    </row>
    <row r="406" spans="1:13" s="23" customFormat="1" ht="25.5" customHeight="1" x14ac:dyDescent="0.25">
      <c r="A406" s="350" t="s">
        <v>658</v>
      </c>
      <c r="B406" s="228"/>
      <c r="C406" s="228"/>
      <c r="D406" s="228"/>
      <c r="E406" s="351"/>
      <c r="F406" s="178">
        <f>SUM(F393:F405)</f>
        <v>65829.751999999993</v>
      </c>
      <c r="G406" s="407"/>
      <c r="H406" s="408"/>
      <c r="I406" s="409"/>
    </row>
    <row r="407" spans="1:13" s="23" customFormat="1" ht="18.75" x14ac:dyDescent="0.25">
      <c r="A407" s="47" t="s">
        <v>431</v>
      </c>
      <c r="B407" s="280" t="s">
        <v>432</v>
      </c>
      <c r="C407" s="281"/>
      <c r="D407" s="281"/>
      <c r="E407" s="281"/>
      <c r="F407" s="281"/>
      <c r="G407" s="281"/>
      <c r="H407" s="281"/>
      <c r="I407" s="316"/>
    </row>
    <row r="408" spans="1:13" s="23" customFormat="1" ht="18.75" x14ac:dyDescent="0.25">
      <c r="A408" s="50" t="s">
        <v>433</v>
      </c>
      <c r="B408" s="59" t="s">
        <v>258</v>
      </c>
      <c r="C408" s="166"/>
      <c r="D408" s="160"/>
      <c r="E408" s="154"/>
      <c r="F408" s="157"/>
      <c r="G408" s="148"/>
      <c r="H408" s="168"/>
      <c r="I408" s="104"/>
    </row>
    <row r="409" spans="1:13" s="23" customFormat="1" ht="21" customHeight="1" x14ac:dyDescent="0.25">
      <c r="A409" s="50" t="s">
        <v>434</v>
      </c>
      <c r="B409" s="51" t="s">
        <v>435</v>
      </c>
      <c r="C409" s="249" t="s">
        <v>30</v>
      </c>
      <c r="D409" s="358">
        <f>7.8+54.64</f>
        <v>62.44</v>
      </c>
      <c r="E409" s="252">
        <v>363.17</v>
      </c>
      <c r="F409" s="254">
        <f>D409*E409</f>
        <v>22676.334800000001</v>
      </c>
      <c r="G409" s="238" t="str">
        <f>G402</f>
        <v>CONFORME PROJETO ARQUITETÔNICO</v>
      </c>
      <c r="H409" s="239"/>
      <c r="I409" s="240"/>
      <c r="J409" s="333"/>
      <c r="K409" s="333"/>
      <c r="L409" s="333"/>
      <c r="M409" s="333"/>
    </row>
    <row r="410" spans="1:13" s="23" customFormat="1" ht="156" customHeight="1" x14ac:dyDescent="0.25">
      <c r="A410" s="70"/>
      <c r="B410" s="108" t="s">
        <v>436</v>
      </c>
      <c r="C410" s="235"/>
      <c r="D410" s="360"/>
      <c r="E410" s="282"/>
      <c r="F410" s="262"/>
      <c r="G410" s="241"/>
      <c r="H410" s="242"/>
      <c r="I410" s="243"/>
    </row>
    <row r="411" spans="1:13" s="23" customFormat="1" ht="15.75" x14ac:dyDescent="0.25">
      <c r="A411" s="50"/>
      <c r="B411" s="109"/>
      <c r="C411" s="249" t="s">
        <v>19</v>
      </c>
      <c r="D411" s="236">
        <v>67.56</v>
      </c>
      <c r="E411" s="252">
        <v>401.08</v>
      </c>
      <c r="F411" s="254">
        <f>D411*E411</f>
        <v>27096.964800000002</v>
      </c>
      <c r="G411" s="238" t="s">
        <v>650</v>
      </c>
      <c r="H411" s="239"/>
      <c r="I411" s="240"/>
    </row>
    <row r="412" spans="1:13" s="23" customFormat="1" ht="15.75" x14ac:dyDescent="0.25">
      <c r="A412" s="52" t="s">
        <v>437</v>
      </c>
      <c r="B412" s="54" t="s">
        <v>438</v>
      </c>
      <c r="C412" s="250"/>
      <c r="D412" s="251"/>
      <c r="E412" s="253"/>
      <c r="F412" s="255"/>
      <c r="G412" s="274"/>
      <c r="H412" s="275"/>
      <c r="I412" s="276"/>
    </row>
    <row r="413" spans="1:13" s="23" customFormat="1" ht="63" x14ac:dyDescent="0.25">
      <c r="A413" s="70"/>
      <c r="B413" s="108" t="s">
        <v>439</v>
      </c>
      <c r="C413" s="235"/>
      <c r="D413" s="237"/>
      <c r="E413" s="282"/>
      <c r="F413" s="262"/>
      <c r="G413" s="241"/>
      <c r="H413" s="242"/>
      <c r="I413" s="243"/>
    </row>
    <row r="414" spans="1:13" s="23" customFormat="1" ht="15.75" x14ac:dyDescent="0.25">
      <c r="A414" s="50"/>
      <c r="B414" s="109"/>
      <c r="C414" s="249" t="s">
        <v>19</v>
      </c>
      <c r="D414" s="236">
        <v>15.43</v>
      </c>
      <c r="E414" s="252">
        <v>416.26</v>
      </c>
      <c r="F414" s="254">
        <f>D414*E414</f>
        <v>6422.8917999999994</v>
      </c>
      <c r="G414" s="238" t="str">
        <f>G411</f>
        <v>CONFORME PROJETO ARQUITETÔNICO</v>
      </c>
      <c r="H414" s="239"/>
      <c r="I414" s="240"/>
    </row>
    <row r="415" spans="1:13" s="23" customFormat="1" ht="15.75" x14ac:dyDescent="0.25">
      <c r="A415" s="52" t="s">
        <v>440</v>
      </c>
      <c r="B415" s="54" t="s">
        <v>441</v>
      </c>
      <c r="C415" s="250"/>
      <c r="D415" s="251"/>
      <c r="E415" s="253"/>
      <c r="F415" s="255"/>
      <c r="G415" s="274"/>
      <c r="H415" s="275"/>
      <c r="I415" s="276"/>
    </row>
    <row r="416" spans="1:13" s="23" customFormat="1" ht="63" x14ac:dyDescent="0.25">
      <c r="A416" s="52"/>
      <c r="B416" s="53" t="s">
        <v>442</v>
      </c>
      <c r="C416" s="250"/>
      <c r="D416" s="251"/>
      <c r="E416" s="253"/>
      <c r="F416" s="255"/>
      <c r="G416" s="274"/>
      <c r="H416" s="275"/>
      <c r="I416" s="276"/>
    </row>
    <row r="417" spans="1:9" s="23" customFormat="1" ht="18.75" customHeight="1" x14ac:dyDescent="0.25">
      <c r="A417" s="70"/>
      <c r="B417" s="72"/>
      <c r="C417" s="235"/>
      <c r="D417" s="237"/>
      <c r="E417" s="282"/>
      <c r="F417" s="262"/>
      <c r="G417" s="241"/>
      <c r="H417" s="242"/>
      <c r="I417" s="243"/>
    </row>
    <row r="418" spans="1:9" s="23" customFormat="1" ht="31.5" x14ac:dyDescent="0.25">
      <c r="A418" s="50" t="s">
        <v>443</v>
      </c>
      <c r="B418" s="51" t="s">
        <v>444</v>
      </c>
      <c r="C418" s="249" t="s">
        <v>19</v>
      </c>
      <c r="D418" s="236">
        <f>3.78+94.06</f>
        <v>97.84</v>
      </c>
      <c r="E418" s="252">
        <v>416.26</v>
      </c>
      <c r="F418" s="254">
        <f>D418*E418</f>
        <v>40726.878400000001</v>
      </c>
      <c r="G418" s="238" t="str">
        <f>G414</f>
        <v>CONFORME PROJETO ARQUITETÔNICO</v>
      </c>
      <c r="H418" s="239"/>
      <c r="I418" s="240"/>
    </row>
    <row r="419" spans="1:9" s="23" customFormat="1" ht="62.25" customHeight="1" x14ac:dyDescent="0.25">
      <c r="A419" s="70"/>
      <c r="B419" s="108" t="s">
        <v>445</v>
      </c>
      <c r="C419" s="235"/>
      <c r="D419" s="237"/>
      <c r="E419" s="282"/>
      <c r="F419" s="262"/>
      <c r="G419" s="241"/>
      <c r="H419" s="242"/>
      <c r="I419" s="243"/>
    </row>
    <row r="420" spans="1:9" s="23" customFormat="1" ht="23.25" customHeight="1" x14ac:dyDescent="0.25">
      <c r="A420" s="350" t="s">
        <v>659</v>
      </c>
      <c r="B420" s="228"/>
      <c r="C420" s="228"/>
      <c r="D420" s="228"/>
      <c r="E420" s="351"/>
      <c r="F420" s="178">
        <f>SUM(F409:F419)</f>
        <v>96923.069799999997</v>
      </c>
      <c r="G420" s="407"/>
      <c r="H420" s="408"/>
      <c r="I420" s="409"/>
    </row>
    <row r="421" spans="1:9" s="23" customFormat="1" ht="18.75" x14ac:dyDescent="0.25">
      <c r="A421" s="47">
        <v>130000</v>
      </c>
      <c r="B421" s="280" t="s">
        <v>446</v>
      </c>
      <c r="C421" s="281"/>
      <c r="D421" s="281"/>
      <c r="E421" s="281"/>
      <c r="F421" s="349"/>
      <c r="G421" s="307"/>
      <c r="H421" s="308"/>
      <c r="I421" s="309"/>
    </row>
    <row r="422" spans="1:9" s="23" customFormat="1" ht="18.75" x14ac:dyDescent="0.25">
      <c r="A422" s="52"/>
      <c r="B422" s="53"/>
      <c r="C422" s="166"/>
      <c r="D422" s="154"/>
      <c r="E422" s="154"/>
      <c r="F422" s="157"/>
      <c r="G422" s="148"/>
      <c r="H422" s="168"/>
      <c r="I422" s="104"/>
    </row>
    <row r="423" spans="1:9" s="23" customFormat="1" ht="18.75" x14ac:dyDescent="0.25">
      <c r="A423" s="52" t="s">
        <v>447</v>
      </c>
      <c r="B423" s="59" t="s">
        <v>448</v>
      </c>
      <c r="C423" s="166"/>
      <c r="D423" s="160"/>
      <c r="E423" s="154"/>
      <c r="F423" s="157"/>
      <c r="G423" s="148"/>
      <c r="H423" s="168"/>
      <c r="I423" s="104"/>
    </row>
    <row r="424" spans="1:9" s="23" customFormat="1" ht="18.75" customHeight="1" x14ac:dyDescent="0.25">
      <c r="A424" s="50" t="s">
        <v>449</v>
      </c>
      <c r="B424" s="51" t="s">
        <v>450</v>
      </c>
      <c r="C424" s="249" t="s">
        <v>8</v>
      </c>
      <c r="D424" s="236">
        <v>3</v>
      </c>
      <c r="E424" s="252">
        <v>226.13</v>
      </c>
      <c r="F424" s="254">
        <f>D424*E424</f>
        <v>678.39</v>
      </c>
      <c r="G424" s="238" t="s">
        <v>650</v>
      </c>
      <c r="H424" s="239"/>
      <c r="I424" s="240"/>
    </row>
    <row r="425" spans="1:9" s="23" customFormat="1" ht="94.5" x14ac:dyDescent="0.25">
      <c r="A425" s="52"/>
      <c r="B425" s="53" t="s">
        <v>451</v>
      </c>
      <c r="C425" s="250"/>
      <c r="D425" s="251"/>
      <c r="E425" s="253"/>
      <c r="F425" s="255"/>
      <c r="G425" s="274"/>
      <c r="H425" s="275"/>
      <c r="I425" s="276"/>
    </row>
    <row r="426" spans="1:9" s="23" customFormat="1" ht="18.75" customHeight="1" x14ac:dyDescent="0.25">
      <c r="A426" s="70"/>
      <c r="B426" s="72"/>
      <c r="C426" s="235"/>
      <c r="D426" s="237"/>
      <c r="E426" s="282"/>
      <c r="F426" s="262"/>
      <c r="G426" s="241"/>
      <c r="H426" s="242"/>
      <c r="I426" s="243"/>
    </row>
    <row r="427" spans="1:9" s="23" customFormat="1" ht="15.75" x14ac:dyDescent="0.25">
      <c r="A427" s="50" t="s">
        <v>452</v>
      </c>
      <c r="B427" s="51" t="s">
        <v>453</v>
      </c>
      <c r="C427" s="249" t="s">
        <v>8</v>
      </c>
      <c r="D427" s="236">
        <v>3</v>
      </c>
      <c r="E427" s="252">
        <v>239.79</v>
      </c>
      <c r="F427" s="254">
        <f>D427*E427</f>
        <v>719.37</v>
      </c>
      <c r="G427" s="238" t="str">
        <f>G424</f>
        <v>CONFORME PROJETO ARQUITETÔNICO</v>
      </c>
      <c r="H427" s="239"/>
      <c r="I427" s="240"/>
    </row>
    <row r="428" spans="1:9" s="23" customFormat="1" ht="94.5" x14ac:dyDescent="0.25">
      <c r="A428" s="70"/>
      <c r="B428" s="108" t="s">
        <v>454</v>
      </c>
      <c r="C428" s="235"/>
      <c r="D428" s="237"/>
      <c r="E428" s="282"/>
      <c r="F428" s="262"/>
      <c r="G428" s="241"/>
      <c r="H428" s="242"/>
      <c r="I428" s="243"/>
    </row>
    <row r="429" spans="1:9" s="23" customFormat="1" ht="15.75" x14ac:dyDescent="0.25">
      <c r="A429" s="50"/>
      <c r="B429" s="109"/>
      <c r="C429" s="249" t="s">
        <v>23</v>
      </c>
      <c r="D429" s="236">
        <v>14.9</v>
      </c>
      <c r="E429" s="252">
        <v>517.79999999999995</v>
      </c>
      <c r="F429" s="254">
        <f>D429*E429</f>
        <v>7715.2199999999993</v>
      </c>
      <c r="G429" s="238" t="str">
        <f>G427</f>
        <v>CONFORME PROJETO ARQUITETÔNICO</v>
      </c>
      <c r="H429" s="239"/>
      <c r="I429" s="240"/>
    </row>
    <row r="430" spans="1:9" s="23" customFormat="1" ht="31.5" x14ac:dyDescent="0.25">
      <c r="A430" s="52" t="s">
        <v>455</v>
      </c>
      <c r="B430" s="54" t="s">
        <v>456</v>
      </c>
      <c r="C430" s="250"/>
      <c r="D430" s="251"/>
      <c r="E430" s="253"/>
      <c r="F430" s="255"/>
      <c r="G430" s="274"/>
      <c r="H430" s="275"/>
      <c r="I430" s="276"/>
    </row>
    <row r="431" spans="1:9" s="23" customFormat="1" ht="221.25" customHeight="1" x14ac:dyDescent="0.25">
      <c r="A431" s="70"/>
      <c r="B431" s="108" t="s">
        <v>457</v>
      </c>
      <c r="C431" s="235"/>
      <c r="D431" s="237"/>
      <c r="E431" s="282"/>
      <c r="F431" s="262"/>
      <c r="G431" s="241"/>
      <c r="H431" s="242"/>
      <c r="I431" s="243"/>
    </row>
    <row r="432" spans="1:9" s="23" customFormat="1" ht="28.5" customHeight="1" x14ac:dyDescent="0.25">
      <c r="A432" s="258" t="s">
        <v>660</v>
      </c>
      <c r="B432" s="259"/>
      <c r="C432" s="259"/>
      <c r="D432" s="259"/>
      <c r="E432" s="348"/>
      <c r="F432" s="144">
        <f>SUM(F422:F431)</f>
        <v>9112.98</v>
      </c>
      <c r="G432" s="162"/>
      <c r="H432" s="122"/>
      <c r="I432" s="202"/>
    </row>
    <row r="433" spans="1:9" s="23" customFormat="1" ht="18.75" x14ac:dyDescent="0.25">
      <c r="A433" s="47">
        <v>140000</v>
      </c>
      <c r="B433" s="280" t="s">
        <v>458</v>
      </c>
      <c r="C433" s="281"/>
      <c r="D433" s="281"/>
      <c r="E433" s="281"/>
      <c r="F433" s="349"/>
      <c r="G433" s="307"/>
      <c r="H433" s="308"/>
      <c r="I433" s="309"/>
    </row>
    <row r="434" spans="1:9" s="23" customFormat="1" ht="15.75" x14ac:dyDescent="0.25">
      <c r="A434" s="50">
        <v>140100</v>
      </c>
      <c r="B434" s="59" t="s">
        <v>185</v>
      </c>
      <c r="C434" s="249" t="s">
        <v>19</v>
      </c>
      <c r="D434" s="252">
        <f>2046.8+166</f>
        <v>2212.8000000000002</v>
      </c>
      <c r="E434" s="252">
        <v>26.09</v>
      </c>
      <c r="F434" s="254">
        <f>D434*E434</f>
        <v>57731.952000000005</v>
      </c>
      <c r="G434" s="238" t="s">
        <v>650</v>
      </c>
      <c r="H434" s="239"/>
      <c r="I434" s="240"/>
    </row>
    <row r="435" spans="1:9" s="23" customFormat="1" ht="18.75" customHeight="1" x14ac:dyDescent="0.25">
      <c r="A435" s="52"/>
      <c r="B435" s="53"/>
      <c r="C435" s="250"/>
      <c r="D435" s="253"/>
      <c r="E435" s="253"/>
      <c r="F435" s="255"/>
      <c r="G435" s="274"/>
      <c r="H435" s="275"/>
      <c r="I435" s="276"/>
    </row>
    <row r="436" spans="1:9" s="23" customFormat="1" ht="15.75" x14ac:dyDescent="0.25">
      <c r="A436" s="52" t="s">
        <v>459</v>
      </c>
      <c r="B436" s="54" t="s">
        <v>460</v>
      </c>
      <c r="C436" s="250"/>
      <c r="D436" s="253"/>
      <c r="E436" s="253"/>
      <c r="F436" s="255"/>
      <c r="G436" s="274"/>
      <c r="H436" s="275"/>
      <c r="I436" s="276"/>
    </row>
    <row r="437" spans="1:9" s="23" customFormat="1" ht="81" customHeight="1" x14ac:dyDescent="0.25">
      <c r="A437" s="52"/>
      <c r="B437" s="53" t="s">
        <v>461</v>
      </c>
      <c r="C437" s="250"/>
      <c r="D437" s="253"/>
      <c r="E437" s="253"/>
      <c r="F437" s="255"/>
      <c r="G437" s="274"/>
      <c r="H437" s="275"/>
      <c r="I437" s="276"/>
    </row>
    <row r="438" spans="1:9" s="23" customFormat="1" ht="18.75" customHeight="1" x14ac:dyDescent="0.25">
      <c r="A438" s="52"/>
      <c r="B438" s="53"/>
      <c r="C438" s="235"/>
      <c r="D438" s="282"/>
      <c r="E438" s="282"/>
      <c r="F438" s="262"/>
      <c r="G438" s="241"/>
      <c r="H438" s="242"/>
      <c r="I438" s="243"/>
    </row>
    <row r="439" spans="1:9" s="23" customFormat="1" ht="18.75" x14ac:dyDescent="0.25">
      <c r="A439" s="50" t="s">
        <v>462</v>
      </c>
      <c r="B439" s="51" t="s">
        <v>463</v>
      </c>
      <c r="C439" s="249" t="s">
        <v>19</v>
      </c>
      <c r="D439" s="159"/>
      <c r="E439" s="252">
        <v>24.53</v>
      </c>
      <c r="F439" s="254">
        <f>D440*E439</f>
        <v>58915.418100000003</v>
      </c>
      <c r="G439" s="238" t="str">
        <f>G434</f>
        <v>CONFORME PROJETO ARQUITETÔNICO</v>
      </c>
      <c r="H439" s="239"/>
      <c r="I439" s="240"/>
    </row>
    <row r="440" spans="1:9" s="23" customFormat="1" ht="78.75" x14ac:dyDescent="0.25">
      <c r="A440" s="52"/>
      <c r="B440" s="53" t="s">
        <v>464</v>
      </c>
      <c r="C440" s="250"/>
      <c r="D440" s="154">
        <v>2401.77</v>
      </c>
      <c r="E440" s="253"/>
      <c r="F440" s="255"/>
      <c r="G440" s="274"/>
      <c r="H440" s="275"/>
      <c r="I440" s="276"/>
    </row>
    <row r="441" spans="1:9" s="23" customFormat="1" ht="18.75" x14ac:dyDescent="0.25">
      <c r="A441" s="70"/>
      <c r="B441" s="108"/>
      <c r="C441" s="235"/>
      <c r="D441" s="161"/>
      <c r="E441" s="282"/>
      <c r="F441" s="262"/>
      <c r="G441" s="241"/>
      <c r="H441" s="242"/>
      <c r="I441" s="243"/>
    </row>
    <row r="442" spans="1:9" s="23" customFormat="1" ht="18.75" customHeight="1" x14ac:dyDescent="0.25">
      <c r="A442" s="50" t="s">
        <v>465</v>
      </c>
      <c r="B442" s="51" t="s">
        <v>466</v>
      </c>
      <c r="C442" s="249" t="s">
        <v>19</v>
      </c>
      <c r="D442" s="252">
        <v>4093.54</v>
      </c>
      <c r="E442" s="252">
        <v>7.04</v>
      </c>
      <c r="F442" s="254">
        <f>D442*E442</f>
        <v>28818.5216</v>
      </c>
      <c r="G442" s="238" t="str">
        <f>G439</f>
        <v>CONFORME PROJETO ARQUITETÔNICO</v>
      </c>
      <c r="H442" s="239"/>
      <c r="I442" s="240"/>
    </row>
    <row r="443" spans="1:9" s="23" customFormat="1" ht="78.75" x14ac:dyDescent="0.25">
      <c r="A443" s="52"/>
      <c r="B443" s="53" t="s">
        <v>467</v>
      </c>
      <c r="C443" s="250"/>
      <c r="D443" s="253"/>
      <c r="E443" s="253"/>
      <c r="F443" s="255"/>
      <c r="G443" s="274"/>
      <c r="H443" s="275"/>
      <c r="I443" s="276"/>
    </row>
    <row r="444" spans="1:9" s="23" customFormat="1" ht="18.75" customHeight="1" x14ac:dyDescent="0.25">
      <c r="A444" s="52"/>
      <c r="B444" s="54"/>
      <c r="C444" s="250"/>
      <c r="D444" s="253"/>
      <c r="E444" s="253"/>
      <c r="F444" s="255"/>
      <c r="G444" s="274"/>
      <c r="H444" s="275"/>
      <c r="I444" s="276"/>
    </row>
    <row r="445" spans="1:9" s="23" customFormat="1" ht="18.75" customHeight="1" x14ac:dyDescent="0.25">
      <c r="A445" s="70"/>
      <c r="B445" s="72"/>
      <c r="C445" s="235"/>
      <c r="D445" s="282"/>
      <c r="E445" s="282"/>
      <c r="F445" s="262"/>
      <c r="G445" s="241"/>
      <c r="H445" s="242"/>
      <c r="I445" s="243"/>
    </row>
    <row r="446" spans="1:9" s="23" customFormat="1" ht="31.5" x14ac:dyDescent="0.25">
      <c r="A446" s="50" t="s">
        <v>468</v>
      </c>
      <c r="B446" s="185" t="s">
        <v>469</v>
      </c>
      <c r="C446" s="249" t="s">
        <v>19</v>
      </c>
      <c r="D446" s="236">
        <v>355.7</v>
      </c>
      <c r="E446" s="252">
        <v>52.15</v>
      </c>
      <c r="F446" s="254">
        <f>D446*E446</f>
        <v>18549.754999999997</v>
      </c>
      <c r="G446" s="238" t="str">
        <f>G442</f>
        <v>CONFORME PROJETO ARQUITETÔNICO</v>
      </c>
      <c r="H446" s="239"/>
      <c r="I446" s="240"/>
    </row>
    <row r="447" spans="1:9" s="23" customFormat="1" ht="295.5" customHeight="1" x14ac:dyDescent="0.25">
      <c r="A447" s="70"/>
      <c r="B447" s="111" t="s">
        <v>470</v>
      </c>
      <c r="C447" s="235"/>
      <c r="D447" s="237"/>
      <c r="E447" s="282"/>
      <c r="F447" s="262"/>
      <c r="G447" s="241"/>
      <c r="H447" s="242"/>
      <c r="I447" s="243"/>
    </row>
    <row r="448" spans="1:9" s="23" customFormat="1" ht="47.25" x14ac:dyDescent="0.25">
      <c r="A448" s="199" t="s">
        <v>471</v>
      </c>
      <c r="B448" s="186" t="s">
        <v>472</v>
      </c>
      <c r="C448" s="355" t="s">
        <v>19</v>
      </c>
      <c r="D448" s="423">
        <v>1026.4000000000001</v>
      </c>
      <c r="E448" s="252">
        <v>59.66</v>
      </c>
      <c r="F448" s="254">
        <f>D448*E448</f>
        <v>61235.024000000005</v>
      </c>
      <c r="G448" s="238" t="str">
        <f>G446</f>
        <v>CONFORME PROJETO ARQUITETÔNICO</v>
      </c>
      <c r="H448" s="239"/>
      <c r="I448" s="240"/>
    </row>
    <row r="449" spans="1:9" s="23" customFormat="1" ht="267.75" x14ac:dyDescent="0.25">
      <c r="A449" s="209"/>
      <c r="B449" s="187" t="s">
        <v>473</v>
      </c>
      <c r="C449" s="357"/>
      <c r="D449" s="424"/>
      <c r="E449" s="282"/>
      <c r="F449" s="262"/>
      <c r="G449" s="241"/>
      <c r="H449" s="242"/>
      <c r="I449" s="243"/>
    </row>
    <row r="450" spans="1:9" s="23" customFormat="1" ht="18.75" x14ac:dyDescent="0.25">
      <c r="A450" s="52"/>
      <c r="B450" s="78"/>
      <c r="C450" s="166"/>
      <c r="D450" s="160"/>
      <c r="E450" s="154"/>
      <c r="F450" s="157"/>
      <c r="G450" s="148"/>
      <c r="H450" s="168"/>
      <c r="I450" s="104"/>
    </row>
    <row r="451" spans="1:9" s="23" customFormat="1" ht="23.25" customHeight="1" x14ac:dyDescent="0.25">
      <c r="A451" s="350" t="s">
        <v>661</v>
      </c>
      <c r="B451" s="228"/>
      <c r="C451" s="228"/>
      <c r="D451" s="228"/>
      <c r="E451" s="351"/>
      <c r="F451" s="178">
        <f>SUM(F434:F450)</f>
        <v>225250.67070000002</v>
      </c>
      <c r="G451" s="307"/>
      <c r="H451" s="308"/>
      <c r="I451" s="309"/>
    </row>
    <row r="452" spans="1:9" s="23" customFormat="1" ht="18.75" x14ac:dyDescent="0.25">
      <c r="A452" s="47">
        <v>150000</v>
      </c>
      <c r="B452" s="244" t="s">
        <v>474</v>
      </c>
      <c r="C452" s="244"/>
      <c r="D452" s="244"/>
      <c r="E452" s="244"/>
      <c r="F452" s="244"/>
      <c r="G452" s="231"/>
      <c r="H452" s="231"/>
      <c r="I452" s="246"/>
    </row>
    <row r="453" spans="1:9" s="23" customFormat="1" ht="18.75" x14ac:dyDescent="0.25">
      <c r="A453" s="284">
        <v>150100</v>
      </c>
      <c r="B453" s="84" t="s">
        <v>475</v>
      </c>
      <c r="C453" s="196"/>
      <c r="D453" s="80"/>
      <c r="E453" s="197"/>
      <c r="F453" s="198"/>
      <c r="G453" s="148"/>
      <c r="H453" s="168"/>
      <c r="I453" s="104"/>
    </row>
    <row r="454" spans="1:9" s="23" customFormat="1" ht="18.75" x14ac:dyDescent="0.25">
      <c r="A454" s="285"/>
      <c r="B454" s="84"/>
      <c r="C454" s="196"/>
      <c r="D454" s="80"/>
      <c r="E454" s="197"/>
      <c r="F454" s="198"/>
      <c r="G454" s="148"/>
      <c r="H454" s="168"/>
      <c r="I454" s="104"/>
    </row>
    <row r="455" spans="1:9" s="23" customFormat="1" ht="21" customHeight="1" x14ac:dyDescent="0.25">
      <c r="A455" s="284" t="s">
        <v>476</v>
      </c>
      <c r="B455" s="189" t="s">
        <v>477</v>
      </c>
      <c r="C455" s="234" t="s">
        <v>30</v>
      </c>
      <c r="D455" s="236">
        <f>183.15+1744.32</f>
        <v>1927.47</v>
      </c>
      <c r="E455" s="252">
        <v>78.069999999999993</v>
      </c>
      <c r="F455" s="254">
        <f>D455*E455</f>
        <v>150477.58289999998</v>
      </c>
      <c r="G455" s="238" t="s">
        <v>677</v>
      </c>
      <c r="H455" s="239"/>
      <c r="I455" s="240"/>
    </row>
    <row r="456" spans="1:9" s="23" customFormat="1" ht="78.75" customHeight="1" x14ac:dyDescent="0.25">
      <c r="A456" s="287"/>
      <c r="B456" s="190" t="s">
        <v>478</v>
      </c>
      <c r="C456" s="250"/>
      <c r="D456" s="251"/>
      <c r="E456" s="253"/>
      <c r="F456" s="255"/>
      <c r="G456" s="274"/>
      <c r="H456" s="275"/>
      <c r="I456" s="276"/>
    </row>
    <row r="457" spans="1:9" s="23" customFormat="1" ht="18.75" customHeight="1" x14ac:dyDescent="0.25">
      <c r="A457" s="285"/>
      <c r="B457" s="190"/>
      <c r="C457" s="235"/>
      <c r="D457" s="237"/>
      <c r="E457" s="282"/>
      <c r="F457" s="262"/>
      <c r="G457" s="241"/>
      <c r="H457" s="242"/>
      <c r="I457" s="243"/>
    </row>
    <row r="458" spans="1:9" s="23" customFormat="1" ht="18.75" customHeight="1" x14ac:dyDescent="0.25">
      <c r="A458" s="286" t="s">
        <v>479</v>
      </c>
      <c r="B458" s="51" t="s">
        <v>480</v>
      </c>
      <c r="C458" s="234" t="s">
        <v>23</v>
      </c>
      <c r="D458" s="236">
        <f>13.34+20.1</f>
        <v>33.44</v>
      </c>
      <c r="E458" s="295">
        <v>52</v>
      </c>
      <c r="F458" s="296">
        <f>D458*E458</f>
        <v>1738.8799999999999</v>
      </c>
      <c r="G458" s="238" t="s">
        <v>677</v>
      </c>
      <c r="H458" s="239"/>
      <c r="I458" s="240"/>
    </row>
    <row r="459" spans="1:9" s="23" customFormat="1" ht="78.75" customHeight="1" x14ac:dyDescent="0.25">
      <c r="A459" s="287"/>
      <c r="B459" s="188" t="s">
        <v>481</v>
      </c>
      <c r="C459" s="250"/>
      <c r="D459" s="251"/>
      <c r="E459" s="295"/>
      <c r="F459" s="296"/>
      <c r="G459" s="274"/>
      <c r="H459" s="275"/>
      <c r="I459" s="276"/>
    </row>
    <row r="460" spans="1:9" s="23" customFormat="1" ht="18.75" customHeight="1" x14ac:dyDescent="0.25">
      <c r="A460" s="285"/>
      <c r="B460" s="188"/>
      <c r="C460" s="235"/>
      <c r="D460" s="237"/>
      <c r="E460" s="295"/>
      <c r="F460" s="296"/>
      <c r="G460" s="241"/>
      <c r="H460" s="242"/>
      <c r="I460" s="243"/>
    </row>
    <row r="461" spans="1:9" s="23" customFormat="1" ht="21" customHeight="1" x14ac:dyDescent="0.25">
      <c r="A461" s="290" t="s">
        <v>482</v>
      </c>
      <c r="B461" s="173" t="s">
        <v>483</v>
      </c>
      <c r="C461" s="292" t="s">
        <v>30</v>
      </c>
      <c r="D461" s="294">
        <v>752.34</v>
      </c>
      <c r="E461" s="295">
        <v>41.71</v>
      </c>
      <c r="F461" s="296">
        <f>D461*E461</f>
        <v>31380.101400000003</v>
      </c>
      <c r="G461" s="238" t="s">
        <v>677</v>
      </c>
      <c r="H461" s="239"/>
      <c r="I461" s="240"/>
    </row>
    <row r="462" spans="1:9" s="23" customFormat="1" ht="63" customHeight="1" x14ac:dyDescent="0.25">
      <c r="A462" s="291"/>
      <c r="B462" s="191" t="s">
        <v>484</v>
      </c>
      <c r="C462" s="293"/>
      <c r="D462" s="294"/>
      <c r="E462" s="295"/>
      <c r="F462" s="296"/>
      <c r="G462" s="274"/>
      <c r="H462" s="275"/>
      <c r="I462" s="276"/>
    </row>
    <row r="463" spans="1:9" s="23" customFormat="1" ht="18.75" customHeight="1" x14ac:dyDescent="0.25">
      <c r="A463" s="291"/>
      <c r="B463" s="191"/>
      <c r="C463" s="293"/>
      <c r="D463" s="294"/>
      <c r="E463" s="295"/>
      <c r="F463" s="296"/>
      <c r="G463" s="241"/>
      <c r="H463" s="242"/>
      <c r="I463" s="243"/>
    </row>
    <row r="464" spans="1:9" s="23" customFormat="1" ht="47.25" x14ac:dyDescent="0.25">
      <c r="A464" s="194" t="s">
        <v>486</v>
      </c>
      <c r="B464" s="112" t="s">
        <v>487</v>
      </c>
      <c r="C464" s="195" t="s">
        <v>19</v>
      </c>
      <c r="D464" s="160"/>
      <c r="E464" s="154">
        <v>85.41</v>
      </c>
      <c r="F464" s="157">
        <f>D464*E464</f>
        <v>0</v>
      </c>
      <c r="G464" s="148"/>
      <c r="H464" s="168"/>
      <c r="I464" s="104"/>
    </row>
    <row r="465" spans="1:13" s="23" customFormat="1" ht="220.5" x14ac:dyDescent="0.25">
      <c r="A465" s="56"/>
      <c r="B465" s="79" t="s">
        <v>485</v>
      </c>
      <c r="C465" s="62"/>
      <c r="D465" s="160"/>
      <c r="E465" s="154"/>
      <c r="F465" s="157"/>
      <c r="G465" s="148"/>
      <c r="H465" s="168"/>
      <c r="I465" s="104"/>
    </row>
    <row r="466" spans="1:13" s="23" customFormat="1" ht="18.75" customHeight="1" x14ac:dyDescent="0.25">
      <c r="A466" s="47" t="s">
        <v>488</v>
      </c>
      <c r="B466" s="256" t="s">
        <v>489</v>
      </c>
      <c r="C466" s="272"/>
      <c r="D466" s="272"/>
      <c r="E466" s="272"/>
      <c r="F466" s="272"/>
      <c r="G466" s="272"/>
      <c r="H466" s="272"/>
      <c r="I466" s="273"/>
    </row>
    <row r="467" spans="1:13" s="23" customFormat="1" ht="15.75" customHeight="1" x14ac:dyDescent="0.25">
      <c r="A467" s="413" t="s">
        <v>490</v>
      </c>
      <c r="B467" s="51" t="s">
        <v>491</v>
      </c>
      <c r="C467" s="292"/>
      <c r="D467" s="294"/>
      <c r="E467" s="295"/>
      <c r="F467" s="254"/>
      <c r="G467" s="238" t="s">
        <v>678</v>
      </c>
      <c r="H467" s="239"/>
      <c r="I467" s="240"/>
    </row>
    <row r="468" spans="1:13" s="23" customFormat="1" ht="299.25" customHeight="1" x14ac:dyDescent="0.25">
      <c r="A468" s="414"/>
      <c r="B468" s="415" t="s">
        <v>492</v>
      </c>
      <c r="C468" s="293"/>
      <c r="D468" s="294"/>
      <c r="E468" s="295"/>
      <c r="F468" s="255"/>
      <c r="G468" s="274"/>
      <c r="H468" s="275"/>
      <c r="I468" s="276"/>
    </row>
    <row r="469" spans="1:13" s="23" customFormat="1" ht="18.75" customHeight="1" x14ac:dyDescent="0.25">
      <c r="A469" s="414"/>
      <c r="B469" s="416"/>
      <c r="C469" s="293"/>
      <c r="D469" s="294"/>
      <c r="E469" s="295"/>
      <c r="F469" s="262"/>
      <c r="G469" s="241"/>
      <c r="H469" s="242"/>
      <c r="I469" s="243"/>
    </row>
    <row r="470" spans="1:13" s="23" customFormat="1" ht="18.75" customHeight="1" x14ac:dyDescent="0.25">
      <c r="A470" s="413" t="s">
        <v>493</v>
      </c>
      <c r="B470" s="51" t="s">
        <v>494</v>
      </c>
      <c r="C470" s="234" t="s">
        <v>23</v>
      </c>
      <c r="D470" s="236">
        <v>318.14999999999998</v>
      </c>
      <c r="E470" s="252">
        <v>31.28</v>
      </c>
      <c r="F470" s="254">
        <f>D470*E470</f>
        <v>9951.732</v>
      </c>
      <c r="G470" s="238" t="s">
        <v>677</v>
      </c>
      <c r="H470" s="239"/>
      <c r="I470" s="240"/>
    </row>
    <row r="471" spans="1:13" s="23" customFormat="1" ht="63" customHeight="1" x14ac:dyDescent="0.25">
      <c r="A471" s="414"/>
      <c r="B471" s="310" t="s">
        <v>495</v>
      </c>
      <c r="C471" s="250"/>
      <c r="D471" s="251"/>
      <c r="E471" s="253"/>
      <c r="F471" s="255"/>
      <c r="G471" s="274"/>
      <c r="H471" s="275"/>
      <c r="I471" s="276"/>
    </row>
    <row r="472" spans="1:13" s="23" customFormat="1" ht="18.75" customHeight="1" x14ac:dyDescent="0.25">
      <c r="A472" s="427"/>
      <c r="B472" s="311"/>
      <c r="C472" s="250"/>
      <c r="D472" s="251"/>
      <c r="E472" s="253"/>
      <c r="F472" s="255"/>
      <c r="G472" s="241"/>
      <c r="H472" s="242"/>
      <c r="I472" s="243"/>
    </row>
    <row r="473" spans="1:13" s="23" customFormat="1" ht="18.75" customHeight="1" x14ac:dyDescent="0.25">
      <c r="A473" s="47" t="s">
        <v>496</v>
      </c>
      <c r="B473" s="263" t="s">
        <v>497</v>
      </c>
      <c r="C473" s="278"/>
      <c r="D473" s="278"/>
      <c r="E473" s="278"/>
      <c r="F473" s="278"/>
      <c r="G473" s="278"/>
      <c r="H473" s="278"/>
      <c r="I473" s="279"/>
    </row>
    <row r="474" spans="1:13" s="23" customFormat="1" ht="21" customHeight="1" x14ac:dyDescent="0.25">
      <c r="A474" s="290" t="s">
        <v>498</v>
      </c>
      <c r="B474" s="51" t="s">
        <v>129</v>
      </c>
      <c r="C474" s="292" t="s">
        <v>30</v>
      </c>
      <c r="D474" s="294">
        <v>3032.29</v>
      </c>
      <c r="E474" s="295">
        <v>44.98</v>
      </c>
      <c r="F474" s="296">
        <f>D474*E474</f>
        <v>136392.40419999999</v>
      </c>
      <c r="G474" s="231" t="s">
        <v>677</v>
      </c>
      <c r="H474" s="231"/>
      <c r="I474" s="246"/>
      <c r="J474" s="331"/>
      <c r="K474" s="331"/>
      <c r="L474" s="331"/>
      <c r="M474" s="331"/>
    </row>
    <row r="475" spans="1:13" s="23" customFormat="1" ht="47.25" customHeight="1" x14ac:dyDescent="0.25">
      <c r="A475" s="291"/>
      <c r="B475" s="310" t="s">
        <v>499</v>
      </c>
      <c r="C475" s="293"/>
      <c r="D475" s="294"/>
      <c r="E475" s="295"/>
      <c r="F475" s="296"/>
      <c r="G475" s="231"/>
      <c r="H475" s="231"/>
      <c r="I475" s="246"/>
      <c r="J475" s="331"/>
      <c r="K475" s="331"/>
      <c r="L475" s="331"/>
      <c r="M475" s="331"/>
    </row>
    <row r="476" spans="1:13" s="23" customFormat="1" ht="18.75" customHeight="1" x14ac:dyDescent="0.25">
      <c r="A476" s="291"/>
      <c r="B476" s="428"/>
      <c r="C476" s="293"/>
      <c r="D476" s="294"/>
      <c r="E476" s="295"/>
      <c r="F476" s="296"/>
      <c r="G476" s="231"/>
      <c r="H476" s="231"/>
      <c r="I476" s="246"/>
    </row>
    <row r="477" spans="1:13" s="23" customFormat="1" ht="18.75" customHeight="1" x14ac:dyDescent="0.25">
      <c r="A477" s="291"/>
      <c r="B477" s="428"/>
      <c r="C477" s="293"/>
      <c r="D477" s="294"/>
      <c r="E477" s="295"/>
      <c r="F477" s="296"/>
      <c r="G477" s="231"/>
      <c r="H477" s="231"/>
      <c r="I477" s="246"/>
    </row>
    <row r="478" spans="1:13" s="23" customFormat="1" ht="18.75" x14ac:dyDescent="0.25">
      <c r="A478" s="52" t="s">
        <v>500</v>
      </c>
      <c r="B478" s="59" t="s">
        <v>501</v>
      </c>
      <c r="C478" s="166"/>
      <c r="D478" s="160"/>
      <c r="E478" s="154"/>
      <c r="F478" s="157"/>
      <c r="G478" s="148"/>
      <c r="H478" s="168"/>
      <c r="I478" s="104"/>
    </row>
    <row r="479" spans="1:13" s="23" customFormat="1" ht="31.5" x14ac:dyDescent="0.25">
      <c r="A479" s="286" t="s">
        <v>671</v>
      </c>
      <c r="B479" s="51" t="s">
        <v>672</v>
      </c>
      <c r="C479" s="234" t="s">
        <v>30</v>
      </c>
      <c r="D479" s="236">
        <f>417.26+21.32+108.86</f>
        <v>547.43999999999994</v>
      </c>
      <c r="E479" s="252">
        <v>84.62</v>
      </c>
      <c r="F479" s="254">
        <f>D479*E479</f>
        <v>46324.372799999997</v>
      </c>
      <c r="G479" s="238" t="s">
        <v>677</v>
      </c>
      <c r="H479" s="239"/>
      <c r="I479" s="240"/>
    </row>
    <row r="480" spans="1:13" s="23" customFormat="1" ht="264.75" customHeight="1" x14ac:dyDescent="0.25">
      <c r="A480" s="285"/>
      <c r="B480" s="53" t="s">
        <v>673</v>
      </c>
      <c r="C480" s="235"/>
      <c r="D480" s="237"/>
      <c r="E480" s="282"/>
      <c r="F480" s="262"/>
      <c r="G480" s="241"/>
      <c r="H480" s="242"/>
      <c r="I480" s="243"/>
    </row>
    <row r="481" spans="1:16" s="23" customFormat="1" ht="15.75" x14ac:dyDescent="0.25">
      <c r="A481" s="286" t="s">
        <v>502</v>
      </c>
      <c r="B481" s="51" t="s">
        <v>503</v>
      </c>
      <c r="C481" s="292" t="s">
        <v>30</v>
      </c>
      <c r="D481" s="294">
        <v>135.9</v>
      </c>
      <c r="E481" s="295">
        <v>17.73</v>
      </c>
      <c r="F481" s="296">
        <f>D481*E481</f>
        <v>2409.5070000000001</v>
      </c>
      <c r="G481" s="238" t="s">
        <v>677</v>
      </c>
      <c r="H481" s="239"/>
      <c r="I481" s="240"/>
    </row>
    <row r="482" spans="1:16" s="23" customFormat="1" ht="21" customHeight="1" x14ac:dyDescent="0.25">
      <c r="A482" s="287"/>
      <c r="B482" s="310" t="s">
        <v>504</v>
      </c>
      <c r="C482" s="293"/>
      <c r="D482" s="294"/>
      <c r="E482" s="295"/>
      <c r="F482" s="296"/>
      <c r="G482" s="274"/>
      <c r="H482" s="275"/>
      <c r="I482" s="276"/>
    </row>
    <row r="483" spans="1:16" s="23" customFormat="1" ht="94.5" customHeight="1" x14ac:dyDescent="0.25">
      <c r="A483" s="285"/>
      <c r="B483" s="311"/>
      <c r="C483" s="293"/>
      <c r="D483" s="294"/>
      <c r="E483" s="295"/>
      <c r="F483" s="296"/>
      <c r="G483" s="241"/>
      <c r="H483" s="242"/>
      <c r="I483" s="243"/>
    </row>
    <row r="484" spans="1:16" s="23" customFormat="1" ht="18.75" customHeight="1" x14ac:dyDescent="0.25">
      <c r="A484" s="290" t="s">
        <v>505</v>
      </c>
      <c r="B484" s="172" t="s">
        <v>506</v>
      </c>
      <c r="C484" s="292" t="s">
        <v>23</v>
      </c>
      <c r="D484" s="294">
        <v>84.62</v>
      </c>
      <c r="E484" s="295">
        <v>44.47</v>
      </c>
      <c r="F484" s="296">
        <f>D484*E484</f>
        <v>3763.0514000000003</v>
      </c>
      <c r="G484" s="238" t="s">
        <v>677</v>
      </c>
      <c r="H484" s="239"/>
      <c r="I484" s="240"/>
    </row>
    <row r="485" spans="1:16" s="23" customFormat="1" ht="18.75" customHeight="1" x14ac:dyDescent="0.25">
      <c r="A485" s="291"/>
      <c r="B485" s="312" t="s">
        <v>507</v>
      </c>
      <c r="C485" s="293"/>
      <c r="D485" s="294"/>
      <c r="E485" s="295"/>
      <c r="F485" s="296"/>
      <c r="G485" s="274"/>
      <c r="H485" s="275"/>
      <c r="I485" s="276"/>
      <c r="J485" s="335"/>
      <c r="K485" s="335"/>
      <c r="L485" s="335"/>
      <c r="M485" s="335"/>
      <c r="N485" s="335"/>
      <c r="O485" s="335"/>
      <c r="P485" s="335"/>
    </row>
    <row r="486" spans="1:16" s="23" customFormat="1" ht="138" customHeight="1" x14ac:dyDescent="0.25">
      <c r="A486" s="291"/>
      <c r="B486" s="313"/>
      <c r="C486" s="293"/>
      <c r="D486" s="294"/>
      <c r="E486" s="295"/>
      <c r="F486" s="296"/>
      <c r="G486" s="241"/>
      <c r="H486" s="242"/>
      <c r="I486" s="243"/>
      <c r="J486" s="335"/>
      <c r="K486" s="335"/>
      <c r="L486" s="335"/>
      <c r="M486" s="335"/>
      <c r="N486" s="335"/>
      <c r="O486" s="335"/>
      <c r="P486" s="335"/>
    </row>
    <row r="487" spans="1:16" s="23" customFormat="1" ht="18.75" customHeight="1" x14ac:dyDescent="0.25">
      <c r="A487" s="216"/>
      <c r="B487" s="228" t="s">
        <v>664</v>
      </c>
      <c r="C487" s="228"/>
      <c r="D487" s="228"/>
      <c r="E487" s="228"/>
      <c r="F487" s="123">
        <f>SUM(F453:F486)</f>
        <v>382437.63169999997</v>
      </c>
      <c r="G487" s="307"/>
      <c r="H487" s="308"/>
      <c r="I487" s="309"/>
      <c r="J487" s="164"/>
      <c r="K487" s="164"/>
      <c r="L487" s="164"/>
      <c r="M487" s="164"/>
      <c r="N487" s="164"/>
      <c r="O487" s="164"/>
      <c r="P487" s="164"/>
    </row>
    <row r="488" spans="1:16" s="23" customFormat="1" ht="18" customHeight="1" x14ac:dyDescent="0.25">
      <c r="A488" s="82">
        <v>170000</v>
      </c>
      <c r="B488" s="280" t="s">
        <v>508</v>
      </c>
      <c r="C488" s="281"/>
      <c r="D488" s="281"/>
      <c r="E488" s="281"/>
      <c r="F488" s="281"/>
      <c r="G488" s="281"/>
      <c r="H488" s="281"/>
      <c r="I488" s="104"/>
    </row>
    <row r="489" spans="1:16" s="23" customFormat="1" ht="18" customHeight="1" x14ac:dyDescent="0.25">
      <c r="A489" s="81">
        <v>170100</v>
      </c>
      <c r="B489" s="277" t="s">
        <v>509</v>
      </c>
      <c r="C489" s="278"/>
      <c r="D489" s="278"/>
      <c r="E489" s="278"/>
      <c r="F489" s="278"/>
      <c r="G489" s="278"/>
      <c r="H489" s="278"/>
      <c r="I489" s="279"/>
    </row>
    <row r="490" spans="1:16" s="23" customFormat="1" ht="18.75" customHeight="1" x14ac:dyDescent="0.25">
      <c r="A490" s="81"/>
      <c r="B490" s="54"/>
      <c r="C490" s="250" t="s">
        <v>665</v>
      </c>
      <c r="D490" s="251">
        <f>2212.8+2183.13</f>
        <v>4395.93</v>
      </c>
      <c r="E490" s="253">
        <v>16.66</v>
      </c>
      <c r="F490" s="255">
        <f>D490*E490</f>
        <v>73236.193800000008</v>
      </c>
      <c r="G490" s="274" t="s">
        <v>679</v>
      </c>
      <c r="H490" s="275"/>
      <c r="I490" s="276"/>
    </row>
    <row r="491" spans="1:16" s="23" customFormat="1" ht="15.75" customHeight="1" x14ac:dyDescent="0.25">
      <c r="A491" s="299">
        <v>170103</v>
      </c>
      <c r="B491" s="51" t="s">
        <v>669</v>
      </c>
      <c r="C491" s="301"/>
      <c r="D491" s="251"/>
      <c r="E491" s="253"/>
      <c r="F491" s="255"/>
      <c r="G491" s="274"/>
      <c r="H491" s="275"/>
      <c r="I491" s="276"/>
    </row>
    <row r="492" spans="1:16" s="23" customFormat="1" ht="126" customHeight="1" x14ac:dyDescent="0.25">
      <c r="A492" s="300"/>
      <c r="B492" s="310" t="s">
        <v>510</v>
      </c>
      <c r="C492" s="250"/>
      <c r="D492" s="251"/>
      <c r="E492" s="253"/>
      <c r="F492" s="255"/>
      <c r="G492" s="274"/>
      <c r="H492" s="275"/>
      <c r="I492" s="276"/>
    </row>
    <row r="493" spans="1:16" s="23" customFormat="1" ht="18.75" customHeight="1" x14ac:dyDescent="0.25">
      <c r="A493" s="300"/>
      <c r="B493" s="311"/>
      <c r="C493" s="235"/>
      <c r="D493" s="237"/>
      <c r="E493" s="282"/>
      <c r="F493" s="262"/>
      <c r="G493" s="241"/>
      <c r="H493" s="242"/>
      <c r="I493" s="243"/>
    </row>
    <row r="494" spans="1:16" s="23" customFormat="1" ht="25.5" customHeight="1" x14ac:dyDescent="0.25">
      <c r="A494" s="314">
        <v>170105</v>
      </c>
      <c r="B494" s="217" t="s">
        <v>511</v>
      </c>
      <c r="C494" s="292" t="s">
        <v>30</v>
      </c>
      <c r="D494" s="294">
        <v>243.39</v>
      </c>
      <c r="E494" s="295">
        <v>26.92</v>
      </c>
      <c r="F494" s="296">
        <f>D494*E494</f>
        <v>6552.0587999999998</v>
      </c>
      <c r="G494" s="231" t="s">
        <v>679</v>
      </c>
      <c r="H494" s="231"/>
      <c r="I494" s="246"/>
    </row>
    <row r="495" spans="1:16" s="23" customFormat="1" ht="135" customHeight="1" x14ac:dyDescent="0.25">
      <c r="A495" s="315"/>
      <c r="B495" s="310" t="s">
        <v>512</v>
      </c>
      <c r="C495" s="293"/>
      <c r="D495" s="294"/>
      <c r="E495" s="295"/>
      <c r="F495" s="296"/>
      <c r="G495" s="231"/>
      <c r="H495" s="231"/>
      <c r="I495" s="246"/>
    </row>
    <row r="496" spans="1:16" s="23" customFormat="1" ht="13.5" customHeight="1" x14ac:dyDescent="0.25">
      <c r="A496" s="315"/>
      <c r="B496" s="311"/>
      <c r="C496" s="293"/>
      <c r="D496" s="294"/>
      <c r="E496" s="295"/>
      <c r="F496" s="296"/>
      <c r="G496" s="231"/>
      <c r="H496" s="231"/>
      <c r="I496" s="246"/>
    </row>
    <row r="497" spans="1:9" s="23" customFormat="1" ht="18.75" customHeight="1" x14ac:dyDescent="0.25">
      <c r="A497" s="229">
        <v>170106</v>
      </c>
      <c r="B497" s="51" t="s">
        <v>513</v>
      </c>
      <c r="C497" s="292" t="s">
        <v>19</v>
      </c>
      <c r="D497" s="294">
        <v>486.78</v>
      </c>
      <c r="E497" s="295">
        <v>9.41</v>
      </c>
      <c r="F497" s="296">
        <f>D497*E497</f>
        <v>4580.5998</v>
      </c>
      <c r="G497" s="231" t="s">
        <v>679</v>
      </c>
      <c r="H497" s="231"/>
      <c r="I497" s="246"/>
    </row>
    <row r="498" spans="1:9" s="23" customFormat="1" ht="157.5" x14ac:dyDescent="0.25">
      <c r="A498" s="230"/>
      <c r="B498" s="53" t="s">
        <v>514</v>
      </c>
      <c r="C498" s="293"/>
      <c r="D498" s="294"/>
      <c r="E498" s="295"/>
      <c r="F498" s="296"/>
      <c r="G498" s="231"/>
      <c r="H498" s="231"/>
      <c r="I498" s="246"/>
    </row>
    <row r="499" spans="1:9" s="23" customFormat="1" ht="31.5" x14ac:dyDescent="0.25">
      <c r="A499" s="297">
        <v>170107</v>
      </c>
      <c r="B499" s="51" t="s">
        <v>515</v>
      </c>
      <c r="C499" s="234" t="s">
        <v>30</v>
      </c>
      <c r="D499" s="294">
        <v>96.6</v>
      </c>
      <c r="E499" s="252">
        <v>19.3</v>
      </c>
      <c r="F499" s="254">
        <f>D499*E499</f>
        <v>1864.3799999999999</v>
      </c>
      <c r="G499" s="238" t="s">
        <v>679</v>
      </c>
      <c r="H499" s="239"/>
      <c r="I499" s="240"/>
    </row>
    <row r="500" spans="1:9" s="23" customFormat="1" ht="189" x14ac:dyDescent="0.25">
      <c r="A500" s="298"/>
      <c r="B500" s="53" t="s">
        <v>516</v>
      </c>
      <c r="C500" s="235"/>
      <c r="D500" s="294"/>
      <c r="E500" s="282"/>
      <c r="F500" s="262"/>
      <c r="G500" s="241"/>
      <c r="H500" s="242"/>
      <c r="I500" s="243"/>
    </row>
    <row r="501" spans="1:9" s="23" customFormat="1" ht="31.5" x14ac:dyDescent="0.25">
      <c r="A501" s="304">
        <v>170110</v>
      </c>
      <c r="B501" s="51" t="s">
        <v>670</v>
      </c>
      <c r="C501" s="234" t="s">
        <v>30</v>
      </c>
      <c r="D501" s="236">
        <f>2212.8+2183.13</f>
        <v>4395.93</v>
      </c>
      <c r="E501" s="252">
        <v>13.49</v>
      </c>
      <c r="F501" s="254">
        <f>D501*E501</f>
        <v>59301.095700000005</v>
      </c>
      <c r="G501" s="238" t="s">
        <v>679</v>
      </c>
      <c r="H501" s="239"/>
      <c r="I501" s="240"/>
    </row>
    <row r="502" spans="1:9" s="23" customFormat="1" ht="110.25" x14ac:dyDescent="0.25">
      <c r="A502" s="230"/>
      <c r="B502" s="108" t="s">
        <v>517</v>
      </c>
      <c r="C502" s="235"/>
      <c r="D502" s="237"/>
      <c r="E502" s="282"/>
      <c r="F502" s="262"/>
      <c r="G502" s="241"/>
      <c r="H502" s="242"/>
      <c r="I502" s="243"/>
    </row>
    <row r="503" spans="1:9" s="23" customFormat="1" ht="23.25" customHeight="1" x14ac:dyDescent="0.25">
      <c r="A503" s="81">
        <v>170200</v>
      </c>
      <c r="B503" s="277" t="s">
        <v>518</v>
      </c>
      <c r="C503" s="278"/>
      <c r="D503" s="278"/>
      <c r="E503" s="278"/>
      <c r="F503" s="278"/>
      <c r="G503" s="278"/>
      <c r="H503" s="278"/>
      <c r="I503" s="279"/>
    </row>
    <row r="504" spans="1:9" s="23" customFormat="1" ht="21" x14ac:dyDescent="0.25">
      <c r="A504" s="83">
        <v>170201</v>
      </c>
      <c r="B504" s="54" t="s">
        <v>519</v>
      </c>
      <c r="C504" s="151" t="s">
        <v>30</v>
      </c>
      <c r="D504" s="160"/>
      <c r="E504" s="154">
        <v>13.98</v>
      </c>
      <c r="F504" s="157">
        <f>D504*E504</f>
        <v>0</v>
      </c>
      <c r="G504" s="231"/>
      <c r="H504" s="231"/>
      <c r="I504" s="246"/>
    </row>
    <row r="505" spans="1:9" s="23" customFormat="1" ht="126" x14ac:dyDescent="0.25">
      <c r="A505" s="83"/>
      <c r="B505" s="53" t="s">
        <v>520</v>
      </c>
      <c r="C505" s="166"/>
      <c r="D505" s="160"/>
      <c r="E505" s="154"/>
      <c r="F505" s="157"/>
      <c r="G505" s="231"/>
      <c r="H505" s="231"/>
      <c r="I505" s="246"/>
    </row>
    <row r="506" spans="1:9" s="23" customFormat="1" ht="18.75" x14ac:dyDescent="0.25">
      <c r="A506" s="83"/>
      <c r="B506" s="54"/>
      <c r="C506" s="166"/>
      <c r="D506" s="160"/>
      <c r="E506" s="154"/>
      <c r="F506" s="157"/>
      <c r="G506" s="231"/>
      <c r="H506" s="231"/>
      <c r="I506" s="246"/>
    </row>
    <row r="507" spans="1:9" s="23" customFormat="1" ht="21" x14ac:dyDescent="0.25">
      <c r="A507" s="350" t="s">
        <v>674</v>
      </c>
      <c r="B507" s="343"/>
      <c r="C507" s="343"/>
      <c r="D507" s="343"/>
      <c r="E507" s="344"/>
      <c r="F507" s="178">
        <f>SUM(F490:F506)</f>
        <v>145534.32810000001</v>
      </c>
      <c r="G507" s="231"/>
      <c r="H507" s="231"/>
      <c r="I507" s="246"/>
    </row>
    <row r="508" spans="1:9" s="23" customFormat="1" ht="18.75" x14ac:dyDescent="0.25">
      <c r="A508" s="47">
        <v>180000</v>
      </c>
      <c r="B508" s="280" t="s">
        <v>521</v>
      </c>
      <c r="C508" s="281"/>
      <c r="D508" s="281"/>
      <c r="E508" s="281"/>
      <c r="F508" s="281"/>
      <c r="G508" s="281"/>
      <c r="H508" s="168"/>
      <c r="I508" s="104"/>
    </row>
    <row r="509" spans="1:9" s="23" customFormat="1" ht="18" customHeight="1" x14ac:dyDescent="0.25">
      <c r="A509" s="50">
        <v>180100</v>
      </c>
      <c r="B509" s="263" t="s">
        <v>522</v>
      </c>
      <c r="C509" s="278"/>
      <c r="D509" s="278"/>
      <c r="E509" s="278"/>
      <c r="F509" s="278"/>
      <c r="G509" s="278"/>
      <c r="H509" s="278"/>
      <c r="I509" s="279"/>
    </row>
    <row r="510" spans="1:9" s="23" customFormat="1" ht="18.75" customHeight="1" x14ac:dyDescent="0.25">
      <c r="A510" s="305" t="s">
        <v>524</v>
      </c>
      <c r="B510" s="51" t="s">
        <v>666</v>
      </c>
      <c r="C510" s="234" t="s">
        <v>19</v>
      </c>
      <c r="D510" s="236">
        <f>13.57+67.02</f>
        <v>80.59</v>
      </c>
      <c r="E510" s="252">
        <v>211.48</v>
      </c>
      <c r="F510" s="254">
        <f>D510*E510</f>
        <v>17043.173200000001</v>
      </c>
      <c r="G510" s="238" t="s">
        <v>668</v>
      </c>
      <c r="H510" s="239"/>
      <c r="I510" s="240"/>
    </row>
    <row r="511" spans="1:9" s="23" customFormat="1" ht="78.75" x14ac:dyDescent="0.25">
      <c r="A511" s="306"/>
      <c r="B511" s="108" t="s">
        <v>525</v>
      </c>
      <c r="C511" s="250"/>
      <c r="D511" s="251"/>
      <c r="E511" s="253"/>
      <c r="F511" s="255"/>
      <c r="G511" s="274"/>
      <c r="H511" s="275"/>
      <c r="I511" s="276"/>
    </row>
    <row r="512" spans="1:9" s="23" customFormat="1" ht="18.75" customHeight="1" x14ac:dyDescent="0.25">
      <c r="A512" s="47" t="s">
        <v>526</v>
      </c>
      <c r="B512" s="263" t="s">
        <v>527</v>
      </c>
      <c r="C512" s="278"/>
      <c r="D512" s="278"/>
      <c r="E512" s="278"/>
      <c r="F512" s="278"/>
      <c r="G512" s="278"/>
      <c r="H512" s="278"/>
      <c r="I512" s="279"/>
    </row>
    <row r="513" spans="1:9" s="23" customFormat="1" ht="18.75" customHeight="1" x14ac:dyDescent="0.25">
      <c r="A513" s="286" t="s">
        <v>528</v>
      </c>
      <c r="B513" s="51" t="s">
        <v>529</v>
      </c>
      <c r="C513" s="234" t="s">
        <v>19</v>
      </c>
      <c r="D513" s="236">
        <v>33.840000000000003</v>
      </c>
      <c r="E513" s="252">
        <v>325.56</v>
      </c>
      <c r="F513" s="254">
        <f>D513*E513</f>
        <v>11016.950400000002</v>
      </c>
      <c r="G513" s="238" t="s">
        <v>679</v>
      </c>
      <c r="H513" s="239"/>
      <c r="I513" s="240"/>
    </row>
    <row r="514" spans="1:9" s="23" customFormat="1" ht="78.75" x14ac:dyDescent="0.25">
      <c r="A514" s="285"/>
      <c r="B514" s="53" t="s">
        <v>530</v>
      </c>
      <c r="C514" s="235"/>
      <c r="D514" s="237"/>
      <c r="E514" s="282"/>
      <c r="F514" s="262"/>
      <c r="G514" s="241"/>
      <c r="H514" s="242"/>
      <c r="I514" s="243"/>
    </row>
    <row r="515" spans="1:9" s="23" customFormat="1" ht="18.75" customHeight="1" x14ac:dyDescent="0.25">
      <c r="A515" s="290" t="s">
        <v>531</v>
      </c>
      <c r="B515" s="51" t="s">
        <v>667</v>
      </c>
      <c r="C515" s="292" t="s">
        <v>19</v>
      </c>
      <c r="D515" s="294">
        <v>15.85</v>
      </c>
      <c r="E515" s="295">
        <v>554.66</v>
      </c>
      <c r="F515" s="296">
        <f>D515*E515</f>
        <v>8791.360999999999</v>
      </c>
      <c r="G515" s="238" t="s">
        <v>679</v>
      </c>
      <c r="H515" s="239"/>
      <c r="I515" s="240"/>
    </row>
    <row r="516" spans="1:9" s="23" customFormat="1" ht="94.5" x14ac:dyDescent="0.25">
      <c r="A516" s="291"/>
      <c r="B516" s="108" t="s">
        <v>532</v>
      </c>
      <c r="C516" s="293"/>
      <c r="D516" s="294"/>
      <c r="E516" s="295"/>
      <c r="F516" s="296"/>
      <c r="G516" s="241"/>
      <c r="H516" s="242"/>
      <c r="I516" s="243"/>
    </row>
    <row r="517" spans="1:9" s="23" customFormat="1" ht="18.75" x14ac:dyDescent="0.25">
      <c r="A517" s="52"/>
      <c r="B517" s="53"/>
      <c r="C517" s="166"/>
      <c r="D517" s="160"/>
      <c r="E517" s="154"/>
      <c r="F517" s="157"/>
      <c r="G517" s="231"/>
      <c r="H517" s="231"/>
      <c r="I517" s="246"/>
    </row>
    <row r="518" spans="1:9" s="23" customFormat="1" ht="21" x14ac:dyDescent="0.25">
      <c r="A518" s="350" t="s">
        <v>662</v>
      </c>
      <c r="B518" s="228"/>
      <c r="C518" s="228"/>
      <c r="D518" s="228"/>
      <c r="E518" s="351"/>
      <c r="F518" s="178">
        <f>SUM(F510:F517)</f>
        <v>36851.484600000003</v>
      </c>
      <c r="G518" s="231"/>
      <c r="H518" s="231"/>
      <c r="I518" s="246"/>
    </row>
    <row r="519" spans="1:9" s="23" customFormat="1" ht="18.75" x14ac:dyDescent="0.25">
      <c r="A519" s="219" t="s">
        <v>685</v>
      </c>
      <c r="B519" s="280" t="s">
        <v>683</v>
      </c>
      <c r="C519" s="281"/>
      <c r="D519" s="281"/>
      <c r="E519" s="281"/>
      <c r="F519" s="281"/>
      <c r="G519" s="281"/>
      <c r="H519" s="220"/>
      <c r="I519" s="104"/>
    </row>
    <row r="520" spans="1:9" s="23" customFormat="1" ht="18.75" customHeight="1" x14ac:dyDescent="0.25">
      <c r="A520" s="52"/>
      <c r="B520" s="263" t="s">
        <v>533</v>
      </c>
      <c r="C520" s="264"/>
      <c r="D520" s="264"/>
      <c r="E520" s="264"/>
      <c r="F520" s="264"/>
      <c r="G520" s="264"/>
      <c r="H520" s="264"/>
      <c r="I520" s="265"/>
    </row>
    <row r="521" spans="1:9" s="23" customFormat="1" ht="1.5" customHeight="1" x14ac:dyDescent="0.25">
      <c r="A521" s="52"/>
      <c r="B521" s="266"/>
      <c r="C521" s="267"/>
      <c r="D521" s="267"/>
      <c r="E521" s="267"/>
      <c r="F521" s="267"/>
      <c r="G521" s="267"/>
      <c r="H521" s="267"/>
      <c r="I521" s="268"/>
    </row>
    <row r="522" spans="1:9" s="23" customFormat="1" ht="31.5" x14ac:dyDescent="0.25">
      <c r="A522" s="212" t="s">
        <v>534</v>
      </c>
      <c r="B522" s="182" t="s">
        <v>535</v>
      </c>
      <c r="C522" s="410" t="s">
        <v>8</v>
      </c>
      <c r="D522" s="236"/>
      <c r="E522" s="252">
        <v>14.34</v>
      </c>
      <c r="F522" s="254">
        <f>D524*E522</f>
        <v>0</v>
      </c>
      <c r="G522" s="231"/>
      <c r="H522" s="231"/>
      <c r="I522" s="246"/>
    </row>
    <row r="523" spans="1:9" s="23" customFormat="1" ht="47.25" x14ac:dyDescent="0.25">
      <c r="A523" s="213"/>
      <c r="B523" s="76" t="s">
        <v>536</v>
      </c>
      <c r="C523" s="411"/>
      <c r="D523" s="251"/>
      <c r="E523" s="253"/>
      <c r="F523" s="255"/>
      <c r="G523" s="231"/>
      <c r="H523" s="231"/>
      <c r="I523" s="246"/>
    </row>
    <row r="524" spans="1:9" s="23" customFormat="1" ht="31.5" x14ac:dyDescent="0.25">
      <c r="A524" s="213" t="s">
        <v>537</v>
      </c>
      <c r="B524" s="85" t="s">
        <v>538</v>
      </c>
      <c r="C524" s="411"/>
      <c r="D524" s="251"/>
      <c r="E524" s="253"/>
      <c r="F524" s="255"/>
      <c r="G524" s="231"/>
      <c r="H524" s="231"/>
      <c r="I524" s="246"/>
    </row>
    <row r="525" spans="1:9" s="23" customFormat="1" ht="15.75" x14ac:dyDescent="0.25">
      <c r="A525" s="214"/>
      <c r="B525" s="183"/>
      <c r="C525" s="412"/>
      <c r="D525" s="237"/>
      <c r="E525" s="282"/>
      <c r="F525" s="262"/>
      <c r="G525" s="231"/>
      <c r="H525" s="231"/>
      <c r="I525" s="246"/>
    </row>
    <row r="526" spans="1:9" s="23" customFormat="1" ht="15.75" x14ac:dyDescent="0.25">
      <c r="A526" s="52" t="s">
        <v>539</v>
      </c>
      <c r="B526" s="59" t="s">
        <v>540</v>
      </c>
      <c r="C526" s="249" t="s">
        <v>8</v>
      </c>
      <c r="D526" s="236">
        <v>1</v>
      </c>
      <c r="E526" s="260">
        <v>2332.39</v>
      </c>
      <c r="F526" s="254">
        <f>D526*E526</f>
        <v>2332.39</v>
      </c>
      <c r="G526" s="231" t="s">
        <v>680</v>
      </c>
      <c r="H526" s="231"/>
      <c r="I526" s="246"/>
    </row>
    <row r="527" spans="1:9" s="23" customFormat="1" ht="64.5" customHeight="1" x14ac:dyDescent="0.25">
      <c r="A527" s="52"/>
      <c r="B527" s="53" t="s">
        <v>541</v>
      </c>
      <c r="C527" s="250"/>
      <c r="D527" s="251"/>
      <c r="E527" s="283"/>
      <c r="F527" s="255"/>
      <c r="G527" s="231"/>
      <c r="H527" s="231"/>
      <c r="I527" s="246"/>
    </row>
    <row r="528" spans="1:9" s="23" customFormat="1" ht="15.75" x14ac:dyDescent="0.25">
      <c r="A528" s="52"/>
      <c r="B528" s="53"/>
      <c r="C528" s="250"/>
      <c r="D528" s="251"/>
      <c r="E528" s="283"/>
      <c r="F528" s="255"/>
      <c r="G528" s="231"/>
      <c r="H528" s="231"/>
      <c r="I528" s="246"/>
    </row>
    <row r="529" spans="1:9" s="23" customFormat="1" ht="15.75" x14ac:dyDescent="0.25">
      <c r="A529" s="52" t="s">
        <v>542</v>
      </c>
      <c r="B529" s="54" t="s">
        <v>543</v>
      </c>
      <c r="C529" s="250"/>
      <c r="D529" s="251"/>
      <c r="E529" s="283"/>
      <c r="F529" s="262"/>
      <c r="G529" s="231"/>
      <c r="H529" s="231"/>
      <c r="I529" s="246"/>
    </row>
    <row r="530" spans="1:9" s="23" customFormat="1" ht="18.75" customHeight="1" x14ac:dyDescent="0.25">
      <c r="A530" s="350" t="s">
        <v>684</v>
      </c>
      <c r="B530" s="228"/>
      <c r="C530" s="228"/>
      <c r="D530" s="228"/>
      <c r="E530" s="351"/>
      <c r="F530" s="178">
        <f>SUM(F520:F529)</f>
        <v>2332.39</v>
      </c>
      <c r="G530" s="288"/>
      <c r="H530" s="288"/>
      <c r="I530" s="289"/>
    </row>
    <row r="531" spans="1:9" s="23" customFormat="1" ht="18.75" x14ac:dyDescent="0.25">
      <c r="A531" s="47">
        <v>200000</v>
      </c>
      <c r="B531" s="269" t="s">
        <v>544</v>
      </c>
      <c r="C531" s="270"/>
      <c r="D531" s="270"/>
      <c r="E531" s="270"/>
      <c r="F531" s="270"/>
      <c r="G531" s="270"/>
      <c r="H531" s="270"/>
      <c r="I531" s="271"/>
    </row>
    <row r="532" spans="1:9" s="23" customFormat="1" ht="18" customHeight="1" x14ac:dyDescent="0.25">
      <c r="A532" s="86">
        <v>200100</v>
      </c>
      <c r="B532" s="272" t="s">
        <v>185</v>
      </c>
      <c r="C532" s="272"/>
      <c r="D532" s="272"/>
      <c r="E532" s="272"/>
      <c r="F532" s="272"/>
      <c r="G532" s="272"/>
      <c r="H532" s="272"/>
      <c r="I532" s="273"/>
    </row>
    <row r="533" spans="1:9" s="23" customFormat="1" ht="18.75" customHeight="1" x14ac:dyDescent="0.25">
      <c r="A533" s="52"/>
      <c r="B533" s="256"/>
      <c r="C533" s="272"/>
      <c r="D533" s="272"/>
      <c r="E533" s="272"/>
      <c r="F533" s="272"/>
      <c r="G533" s="272"/>
      <c r="H533" s="272"/>
      <c r="I533" s="273"/>
    </row>
    <row r="534" spans="1:9" s="23" customFormat="1" ht="21" customHeight="1" x14ac:dyDescent="0.25">
      <c r="A534" s="304">
        <v>200105</v>
      </c>
      <c r="B534" s="51" t="s">
        <v>545</v>
      </c>
      <c r="C534" s="301" t="s">
        <v>30</v>
      </c>
      <c r="D534" s="251">
        <v>237.84</v>
      </c>
      <c r="E534" s="253">
        <v>18.84</v>
      </c>
      <c r="F534" s="255">
        <f>D534*E534</f>
        <v>4480.9056</v>
      </c>
      <c r="G534" s="238" t="s">
        <v>681</v>
      </c>
      <c r="H534" s="239"/>
      <c r="I534" s="240"/>
    </row>
    <row r="535" spans="1:9" s="23" customFormat="1" ht="94.5" x14ac:dyDescent="0.25">
      <c r="A535" s="230"/>
      <c r="B535" s="53" t="s">
        <v>546</v>
      </c>
      <c r="C535" s="235"/>
      <c r="D535" s="237"/>
      <c r="E535" s="282"/>
      <c r="F535" s="262"/>
      <c r="G535" s="241"/>
      <c r="H535" s="242"/>
      <c r="I535" s="243"/>
    </row>
    <row r="536" spans="1:9" s="23" customFormat="1" ht="15.75" customHeight="1" x14ac:dyDescent="0.25">
      <c r="A536" s="299">
        <v>200106</v>
      </c>
      <c r="B536" s="302" t="s">
        <v>547</v>
      </c>
      <c r="C536" s="234" t="s">
        <v>23</v>
      </c>
      <c r="D536" s="236">
        <v>216.59</v>
      </c>
      <c r="E536" s="252">
        <v>3.89</v>
      </c>
      <c r="F536" s="254">
        <f>D536*E536</f>
        <v>842.53510000000006</v>
      </c>
      <c r="G536" s="238" t="s">
        <v>681</v>
      </c>
      <c r="H536" s="239"/>
      <c r="I536" s="240"/>
    </row>
    <row r="537" spans="1:9" s="23" customFormat="1" ht="12.75" x14ac:dyDescent="0.25">
      <c r="A537" s="299"/>
      <c r="B537" s="303"/>
      <c r="C537" s="301"/>
      <c r="D537" s="251"/>
      <c r="E537" s="253"/>
      <c r="F537" s="255"/>
      <c r="G537" s="274"/>
      <c r="H537" s="275"/>
      <c r="I537" s="276"/>
    </row>
    <row r="538" spans="1:9" s="23" customFormat="1" ht="78.75" x14ac:dyDescent="0.25">
      <c r="A538" s="300"/>
      <c r="B538" s="218" t="s">
        <v>548</v>
      </c>
      <c r="C538" s="235"/>
      <c r="D538" s="237"/>
      <c r="E538" s="282"/>
      <c r="F538" s="262"/>
      <c r="G538" s="241"/>
      <c r="H538" s="242"/>
      <c r="I538" s="243"/>
    </row>
    <row r="539" spans="1:9" s="23" customFormat="1" ht="18.75" customHeight="1" x14ac:dyDescent="0.25">
      <c r="A539" s="52" t="s">
        <v>549</v>
      </c>
      <c r="B539" s="272" t="s">
        <v>550</v>
      </c>
      <c r="C539" s="272"/>
      <c r="D539" s="272"/>
      <c r="E539" s="272"/>
      <c r="F539" s="272"/>
      <c r="G539" s="272"/>
      <c r="H539" s="272"/>
      <c r="I539" s="273"/>
    </row>
    <row r="540" spans="1:9" s="23" customFormat="1" ht="18.75" customHeight="1" x14ac:dyDescent="0.25">
      <c r="A540" s="50" t="s">
        <v>551</v>
      </c>
      <c r="B540" s="54" t="s">
        <v>552</v>
      </c>
      <c r="C540" s="250" t="s">
        <v>523</v>
      </c>
      <c r="D540" s="251">
        <v>1</v>
      </c>
      <c r="E540" s="283">
        <v>4376.12</v>
      </c>
      <c r="F540" s="255">
        <f>D540*E540</f>
        <v>4376.12</v>
      </c>
      <c r="G540" s="274" t="s">
        <v>657</v>
      </c>
      <c r="H540" s="275"/>
      <c r="I540" s="276"/>
    </row>
    <row r="541" spans="1:9" s="23" customFormat="1" ht="378" x14ac:dyDescent="0.25">
      <c r="A541" s="215"/>
      <c r="B541" s="53" t="s">
        <v>553</v>
      </c>
      <c r="C541" s="250"/>
      <c r="D541" s="251"/>
      <c r="E541" s="283"/>
      <c r="F541" s="255"/>
      <c r="G541" s="274"/>
      <c r="H541" s="275"/>
      <c r="I541" s="276"/>
    </row>
    <row r="542" spans="1:9" s="23" customFormat="1" ht="18" customHeight="1" x14ac:dyDescent="0.25">
      <c r="A542" s="52" t="s">
        <v>554</v>
      </c>
      <c r="B542" s="256" t="s">
        <v>555</v>
      </c>
      <c r="C542" s="256"/>
      <c r="D542" s="256"/>
      <c r="E542" s="256"/>
      <c r="F542" s="256"/>
      <c r="G542" s="256"/>
      <c r="H542" s="256"/>
      <c r="I542" s="257"/>
    </row>
    <row r="543" spans="1:9" s="23" customFormat="1" ht="18.75" customHeight="1" x14ac:dyDescent="0.25">
      <c r="A543" s="192" t="s">
        <v>556</v>
      </c>
      <c r="B543" s="51" t="s">
        <v>557</v>
      </c>
      <c r="C543" s="234" t="s">
        <v>8</v>
      </c>
      <c r="D543" s="236">
        <v>1</v>
      </c>
      <c r="E543" s="260">
        <v>10021</v>
      </c>
      <c r="F543" s="254">
        <f>D543*E543</f>
        <v>10021</v>
      </c>
      <c r="G543" s="231"/>
      <c r="H543" s="231"/>
      <c r="I543" s="231"/>
    </row>
    <row r="544" spans="1:9" s="23" customFormat="1" ht="204.75" x14ac:dyDescent="0.25">
      <c r="A544" s="193"/>
      <c r="B544" s="108" t="s">
        <v>558</v>
      </c>
      <c r="C544" s="235"/>
      <c r="D544" s="237"/>
      <c r="E544" s="261"/>
      <c r="F544" s="262"/>
      <c r="G544" s="231"/>
      <c r="H544" s="231"/>
      <c r="I544" s="231"/>
    </row>
    <row r="545" spans="1:17" s="23" customFormat="1" ht="18.75" customHeight="1" x14ac:dyDescent="0.25">
      <c r="A545" s="258" t="s">
        <v>675</v>
      </c>
      <c r="B545" s="259"/>
      <c r="C545" s="259"/>
      <c r="D545" s="259"/>
      <c r="E545" s="259"/>
      <c r="F545" s="144">
        <f>SUM(F532:F544)</f>
        <v>19720.560700000002</v>
      </c>
      <c r="G545" s="232"/>
      <c r="H545" s="232"/>
      <c r="I545" s="233"/>
    </row>
    <row r="546" spans="1:17" s="23" customFormat="1" ht="18.75" x14ac:dyDescent="0.25">
      <c r="A546" s="47" t="s">
        <v>559</v>
      </c>
      <c r="B546" s="244" t="s">
        <v>560</v>
      </c>
      <c r="C546" s="244"/>
      <c r="D546" s="244"/>
      <c r="E546" s="244"/>
      <c r="F546" s="244"/>
      <c r="G546" s="244"/>
      <c r="H546" s="244"/>
      <c r="I546" s="245"/>
    </row>
    <row r="547" spans="1:17" s="23" customFormat="1" ht="18" customHeight="1" x14ac:dyDescent="0.25">
      <c r="A547" s="50" t="s">
        <v>561</v>
      </c>
      <c r="B547" s="59" t="s">
        <v>562</v>
      </c>
      <c r="C547" s="249" t="s">
        <v>19</v>
      </c>
      <c r="D547" s="236">
        <v>2990.5</v>
      </c>
      <c r="E547" s="252">
        <v>5.32</v>
      </c>
      <c r="F547" s="254">
        <f>D547*E547</f>
        <v>15909.460000000001</v>
      </c>
      <c r="G547" s="231" t="s">
        <v>682</v>
      </c>
      <c r="H547" s="231"/>
      <c r="I547" s="246"/>
    </row>
    <row r="548" spans="1:17" s="23" customFormat="1" ht="15.75" x14ac:dyDescent="0.25">
      <c r="A548" s="52" t="s">
        <v>563</v>
      </c>
      <c r="B548" s="54" t="s">
        <v>564</v>
      </c>
      <c r="C548" s="250"/>
      <c r="D548" s="251"/>
      <c r="E548" s="253"/>
      <c r="F548" s="255"/>
      <c r="G548" s="231"/>
      <c r="H548" s="231"/>
      <c r="I548" s="246"/>
    </row>
    <row r="549" spans="1:17" s="23" customFormat="1" ht="63" x14ac:dyDescent="0.25">
      <c r="A549" s="52"/>
      <c r="B549" s="53" t="s">
        <v>565</v>
      </c>
      <c r="C549" s="250"/>
      <c r="D549" s="251"/>
      <c r="E549" s="253"/>
      <c r="F549" s="255"/>
      <c r="G549" s="231"/>
      <c r="H549" s="231"/>
      <c r="I549" s="246"/>
    </row>
    <row r="550" spans="1:17" s="23" customFormat="1" ht="18.75" customHeight="1" x14ac:dyDescent="0.25">
      <c r="A550" s="52"/>
      <c r="B550" s="53"/>
      <c r="C550" s="250"/>
      <c r="D550" s="251"/>
      <c r="E550" s="253"/>
      <c r="F550" s="255"/>
      <c r="G550" s="247"/>
      <c r="H550" s="247"/>
      <c r="I550" s="248"/>
    </row>
    <row r="551" spans="1:17" s="23" customFormat="1" ht="18.75" customHeight="1" x14ac:dyDescent="0.25">
      <c r="A551" s="224" t="s">
        <v>676</v>
      </c>
      <c r="B551" s="225"/>
      <c r="C551" s="225"/>
      <c r="D551" s="225"/>
      <c r="E551" s="225"/>
      <c r="F551" s="123">
        <f>SUM(F547:F550)</f>
        <v>15909.460000000001</v>
      </c>
      <c r="G551" s="226"/>
      <c r="H551" s="226"/>
      <c r="I551" s="227"/>
    </row>
    <row r="552" spans="1:17" s="23" customFormat="1" ht="18" customHeight="1" x14ac:dyDescent="0.25">
      <c r="A552" s="106"/>
      <c r="B552" s="87"/>
      <c r="C552" s="342" t="s">
        <v>566</v>
      </c>
      <c r="D552" s="343"/>
      <c r="E552" s="344"/>
      <c r="F552" s="60">
        <f>F551+F545+F530+F518+F507+F487+F451+F432+F420+F406+F392+F335+F298+F214+F173+F165+F144+F103+F87+F45</f>
        <v>3315131.8207100001</v>
      </c>
      <c r="G552" s="148"/>
      <c r="H552" s="168"/>
      <c r="I552" s="104"/>
    </row>
    <row r="553" spans="1:17" s="23" customFormat="1" ht="18" customHeight="1" x14ac:dyDescent="0.25">
      <c r="A553" s="106"/>
      <c r="B553" s="89"/>
      <c r="C553" s="90">
        <v>0.2301</v>
      </c>
      <c r="D553" s="342" t="s">
        <v>567</v>
      </c>
      <c r="E553" s="344"/>
      <c r="F553" s="133">
        <f>F552*C553</f>
        <v>762811.831945371</v>
      </c>
      <c r="G553" s="148"/>
      <c r="H553" s="88"/>
      <c r="I553" s="107"/>
    </row>
    <row r="554" spans="1:17" s="22" customFormat="1" ht="18.75" customHeight="1" x14ac:dyDescent="0.25">
      <c r="A554" s="106"/>
      <c r="B554" s="89"/>
      <c r="C554" s="342" t="s">
        <v>568</v>
      </c>
      <c r="D554" s="343"/>
      <c r="E554" s="344"/>
      <c r="F554" s="91">
        <f>SUM(F552:F553)</f>
        <v>4077943.652655371</v>
      </c>
      <c r="G554" s="147"/>
      <c r="H554" s="88"/>
      <c r="I554" s="107"/>
    </row>
    <row r="555" spans="1:17" s="22" customFormat="1" ht="18.75" customHeight="1" x14ac:dyDescent="0.25">
      <c r="A555" s="345" t="s">
        <v>569</v>
      </c>
      <c r="B555" s="346"/>
      <c r="C555" s="346"/>
      <c r="D555" s="346"/>
      <c r="E555" s="346"/>
      <c r="F555" s="347"/>
      <c r="G555" s="147"/>
      <c r="H555" s="88"/>
      <c r="I555" s="107"/>
    </row>
    <row r="556" spans="1:17" s="22" customFormat="1" ht="18.75" customHeight="1" x14ac:dyDescent="0.2">
      <c r="A556" s="425" t="s">
        <v>584</v>
      </c>
      <c r="B556" s="270"/>
      <c r="C556" s="426"/>
      <c r="D556" s="270"/>
      <c r="E556" s="244" t="s">
        <v>586</v>
      </c>
      <c r="F556" s="244"/>
      <c r="G556" s="417"/>
      <c r="H556" s="418"/>
      <c r="I556" s="419"/>
    </row>
    <row r="557" spans="1:17" s="25" customFormat="1" ht="30" customHeight="1" thickBot="1" x14ac:dyDescent="0.3">
      <c r="A557" s="336" t="s">
        <v>585</v>
      </c>
      <c r="B557" s="337"/>
      <c r="C557" s="338"/>
      <c r="D557" s="339"/>
      <c r="E557" s="340"/>
      <c r="F557" s="341"/>
      <c r="G557" s="420"/>
      <c r="H557" s="421"/>
      <c r="I557" s="422"/>
      <c r="J557" s="334"/>
      <c r="K557" s="334"/>
      <c r="L557" s="334"/>
      <c r="M557" s="334"/>
      <c r="N557" s="334"/>
      <c r="O557" s="334"/>
      <c r="P557" s="334"/>
      <c r="Q557" s="334"/>
    </row>
    <row r="558" spans="1:17" s="26" customFormat="1" ht="31.5" customHeight="1" x14ac:dyDescent="0.25">
      <c r="A558" s="92"/>
      <c r="B558" s="93"/>
      <c r="C558" s="94"/>
      <c r="D558" s="33"/>
      <c r="E558" s="32"/>
      <c r="F558" s="33"/>
      <c r="G558" s="221"/>
      <c r="H558" s="222"/>
      <c r="I558" s="223"/>
      <c r="J558" s="100"/>
    </row>
    <row r="559" spans="1:17" s="26" customFormat="1" ht="31.5" customHeight="1" x14ac:dyDescent="0.25">
      <c r="A559" s="92"/>
      <c r="B559" s="93"/>
      <c r="C559" s="94"/>
      <c r="D559" s="33"/>
      <c r="E559" s="32"/>
      <c r="F559" s="33"/>
      <c r="G559" s="95"/>
      <c r="H559" s="96"/>
      <c r="I559" s="101"/>
      <c r="J559" s="100"/>
    </row>
    <row r="560" spans="1:17" s="27" customFormat="1" x14ac:dyDescent="0.25">
      <c r="A560" s="92"/>
      <c r="B560" s="93"/>
      <c r="C560" s="94"/>
      <c r="D560" s="33"/>
      <c r="E560" s="32"/>
      <c r="F560" s="33"/>
      <c r="G560" s="95"/>
      <c r="H560" s="96"/>
      <c r="I560" s="101"/>
    </row>
    <row r="561" spans="1:9" s="27" customFormat="1" x14ac:dyDescent="0.25">
      <c r="A561" s="92"/>
      <c r="B561" s="93"/>
      <c r="C561" s="94"/>
      <c r="D561" s="33"/>
      <c r="E561" s="32"/>
      <c r="F561" s="33"/>
      <c r="G561" s="95"/>
      <c r="H561" s="96"/>
      <c r="I561" s="101"/>
    </row>
    <row r="562" spans="1:9" s="27" customFormat="1" x14ac:dyDescent="0.25">
      <c r="A562" s="92"/>
      <c r="B562" s="93"/>
      <c r="C562" s="94"/>
      <c r="D562" s="33"/>
      <c r="E562" s="32"/>
      <c r="F562" s="33"/>
      <c r="G562" s="95"/>
      <c r="H562" s="96"/>
      <c r="I562" s="101"/>
    </row>
    <row r="563" spans="1:9" s="27" customFormat="1" x14ac:dyDescent="0.25">
      <c r="A563" s="92"/>
      <c r="B563" s="97"/>
      <c r="C563" s="94"/>
      <c r="D563" s="33"/>
      <c r="E563" s="32"/>
      <c r="F563" s="33"/>
      <c r="G563" s="95"/>
      <c r="H563" s="96"/>
      <c r="I563" s="101"/>
    </row>
    <row r="564" spans="1:9" s="27" customFormat="1" x14ac:dyDescent="0.25">
      <c r="A564" s="28"/>
      <c r="B564" s="29"/>
      <c r="C564" s="98"/>
      <c r="D564" s="33"/>
      <c r="E564" s="32"/>
      <c r="F564" s="33"/>
      <c r="G564" s="95"/>
      <c r="H564" s="96"/>
      <c r="I564" s="101"/>
    </row>
    <row r="565" spans="1:9" s="27" customFormat="1" x14ac:dyDescent="0.25">
      <c r="A565" s="28"/>
      <c r="B565" s="29"/>
      <c r="C565" s="98"/>
      <c r="D565" s="33"/>
      <c r="E565" s="32"/>
      <c r="F565" s="33"/>
      <c r="G565" s="95"/>
      <c r="H565" s="96"/>
      <c r="I565" s="101"/>
    </row>
    <row r="566" spans="1:9" s="27" customFormat="1" x14ac:dyDescent="0.25">
      <c r="A566" s="28"/>
      <c r="B566" s="29"/>
      <c r="C566" s="98"/>
      <c r="D566" s="33"/>
      <c r="E566" s="32"/>
      <c r="F566" s="33"/>
      <c r="G566" s="95"/>
      <c r="H566" s="96"/>
      <c r="I566" s="101"/>
    </row>
    <row r="567" spans="1:9" s="27" customFormat="1" x14ac:dyDescent="0.25">
      <c r="A567" s="28"/>
      <c r="B567" s="29"/>
      <c r="C567" s="98"/>
      <c r="D567" s="33"/>
      <c r="E567" s="32"/>
      <c r="F567" s="33"/>
      <c r="G567" s="95"/>
      <c r="H567" s="96"/>
      <c r="I567" s="101"/>
    </row>
    <row r="568" spans="1:9" s="27" customFormat="1" x14ac:dyDescent="0.25">
      <c r="A568" s="28"/>
      <c r="B568" s="29"/>
      <c r="C568" s="98"/>
      <c r="D568" s="33"/>
      <c r="E568" s="32"/>
      <c r="F568" s="33"/>
      <c r="G568" s="95"/>
      <c r="H568" s="96"/>
      <c r="I568" s="101"/>
    </row>
    <row r="569" spans="1:9" s="27" customFormat="1" x14ac:dyDescent="0.25">
      <c r="A569" s="28"/>
      <c r="B569" s="99"/>
      <c r="C569" s="98"/>
      <c r="D569" s="33"/>
      <c r="E569" s="32"/>
      <c r="F569" s="33"/>
      <c r="G569" s="95"/>
      <c r="H569" s="96"/>
      <c r="I569" s="101"/>
    </row>
    <row r="570" spans="1:9" s="27" customFormat="1" x14ac:dyDescent="0.25">
      <c r="A570" s="28"/>
      <c r="B570" s="29"/>
      <c r="C570" s="98"/>
      <c r="D570" s="33"/>
      <c r="E570" s="32"/>
      <c r="F570" s="33"/>
      <c r="G570" s="95"/>
      <c r="H570" s="96"/>
      <c r="I570" s="101"/>
    </row>
    <row r="571" spans="1:9" s="27" customFormat="1" x14ac:dyDescent="0.25">
      <c r="A571" s="28"/>
      <c r="B571" s="29"/>
      <c r="C571" s="98"/>
      <c r="D571" s="33"/>
      <c r="E571" s="32"/>
      <c r="F571" s="33"/>
      <c r="G571" s="95"/>
      <c r="H571" s="96"/>
      <c r="I571" s="101"/>
    </row>
    <row r="572" spans="1:9" s="27" customFormat="1" x14ac:dyDescent="0.25">
      <c r="A572" s="28"/>
      <c r="B572" s="29"/>
      <c r="C572" s="98"/>
      <c r="D572" s="33"/>
      <c r="E572" s="32"/>
      <c r="F572" s="33"/>
      <c r="G572" s="95"/>
      <c r="H572" s="96"/>
      <c r="I572" s="101"/>
    </row>
    <row r="573" spans="1:9" s="27" customFormat="1" x14ac:dyDescent="0.25">
      <c r="A573" s="28"/>
      <c r="B573" s="29"/>
      <c r="C573" s="98"/>
      <c r="D573" s="33"/>
      <c r="E573" s="32"/>
      <c r="F573" s="33"/>
      <c r="G573" s="95"/>
      <c r="H573" s="96"/>
      <c r="I573" s="101"/>
    </row>
    <row r="574" spans="1:9" s="27" customFormat="1" x14ac:dyDescent="0.25">
      <c r="A574" s="28"/>
      <c r="B574" s="29"/>
      <c r="C574" s="98"/>
      <c r="D574" s="33"/>
      <c r="E574" s="32"/>
      <c r="F574" s="33"/>
      <c r="G574" s="95"/>
      <c r="H574" s="96"/>
      <c r="I574" s="101"/>
    </row>
    <row r="575" spans="1:9" s="27" customFormat="1" x14ac:dyDescent="0.25">
      <c r="A575" s="28"/>
      <c r="B575" s="29"/>
      <c r="C575" s="98"/>
      <c r="D575" s="33"/>
      <c r="E575" s="32"/>
      <c r="F575" s="33"/>
      <c r="G575" s="95"/>
      <c r="H575" s="96"/>
      <c r="I575" s="101"/>
    </row>
    <row r="576" spans="1:9" s="27" customFormat="1" x14ac:dyDescent="0.25">
      <c r="A576" s="28"/>
      <c r="B576" s="29"/>
      <c r="C576" s="98"/>
      <c r="D576" s="33"/>
      <c r="E576" s="32"/>
      <c r="F576" s="33"/>
      <c r="G576" s="95"/>
      <c r="H576" s="96"/>
      <c r="I576" s="101"/>
    </row>
    <row r="577" spans="1:9" s="27" customFormat="1" x14ac:dyDescent="0.25">
      <c r="A577" s="28"/>
      <c r="B577" s="29"/>
      <c r="C577" s="98"/>
      <c r="D577" s="33"/>
      <c r="E577" s="32"/>
      <c r="F577" s="33"/>
      <c r="G577" s="95"/>
      <c r="H577" s="96"/>
      <c r="I577" s="101"/>
    </row>
    <row r="578" spans="1:9" s="27" customFormat="1" x14ac:dyDescent="0.25">
      <c r="A578" s="28"/>
      <c r="B578" s="29"/>
      <c r="C578" s="98"/>
      <c r="D578" s="33"/>
      <c r="E578" s="32"/>
      <c r="F578" s="33"/>
      <c r="G578" s="95"/>
      <c r="H578" s="96"/>
      <c r="I578" s="101"/>
    </row>
    <row r="579" spans="1:9" s="27" customFormat="1" x14ac:dyDescent="0.25">
      <c r="A579" s="28"/>
      <c r="B579" s="29"/>
      <c r="C579" s="98"/>
      <c r="D579" s="33"/>
      <c r="E579" s="32"/>
      <c r="F579" s="33"/>
      <c r="G579" s="95"/>
      <c r="H579" s="96"/>
      <c r="I579" s="101"/>
    </row>
    <row r="580" spans="1:9" s="27" customFormat="1" x14ac:dyDescent="0.25">
      <c r="A580" s="28"/>
      <c r="B580" s="29"/>
      <c r="C580" s="98"/>
      <c r="D580" s="33"/>
      <c r="E580" s="32"/>
      <c r="F580" s="33"/>
      <c r="G580" s="95"/>
      <c r="H580" s="96"/>
      <c r="I580" s="101"/>
    </row>
    <row r="581" spans="1:9" s="27" customFormat="1" x14ac:dyDescent="0.25">
      <c r="A581" s="28"/>
      <c r="B581" s="29"/>
      <c r="C581" s="98"/>
      <c r="D581" s="33"/>
      <c r="E581" s="32"/>
      <c r="F581" s="33"/>
      <c r="G581" s="95"/>
      <c r="H581" s="96"/>
      <c r="I581" s="101"/>
    </row>
    <row r="582" spans="1:9" s="27" customFormat="1" x14ac:dyDescent="0.25">
      <c r="A582" s="28"/>
      <c r="B582" s="29"/>
      <c r="C582" s="98"/>
      <c r="D582" s="33"/>
      <c r="E582" s="32"/>
      <c r="F582" s="33"/>
      <c r="G582" s="95"/>
      <c r="H582" s="96"/>
      <c r="I582" s="101"/>
    </row>
    <row r="583" spans="1:9" s="27" customFormat="1" x14ac:dyDescent="0.25">
      <c r="A583" s="28"/>
      <c r="B583" s="29"/>
      <c r="C583" s="98"/>
      <c r="D583" s="33"/>
      <c r="E583" s="32"/>
      <c r="F583" s="33"/>
      <c r="G583" s="95"/>
      <c r="H583" s="96"/>
      <c r="I583" s="101"/>
    </row>
    <row r="584" spans="1:9" s="27" customFormat="1" x14ac:dyDescent="0.25">
      <c r="A584" s="28"/>
      <c r="B584" s="29"/>
      <c r="C584" s="98"/>
      <c r="D584" s="33"/>
      <c r="E584" s="32"/>
      <c r="F584" s="33"/>
      <c r="G584" s="95"/>
      <c r="H584" s="96"/>
      <c r="I584" s="101"/>
    </row>
    <row r="585" spans="1:9" s="27" customFormat="1" x14ac:dyDescent="0.25">
      <c r="A585" s="28"/>
      <c r="B585" s="29"/>
      <c r="C585" s="98"/>
      <c r="D585" s="33"/>
      <c r="E585" s="32"/>
      <c r="F585" s="33"/>
      <c r="G585" s="95"/>
      <c r="H585" s="96"/>
      <c r="I585" s="101"/>
    </row>
    <row r="586" spans="1:9" s="27" customFormat="1" x14ac:dyDescent="0.25">
      <c r="A586" s="28"/>
      <c r="B586" s="29"/>
      <c r="C586" s="98"/>
      <c r="D586" s="33"/>
      <c r="E586" s="32"/>
      <c r="F586" s="33"/>
      <c r="G586" s="95"/>
      <c r="H586" s="96"/>
      <c r="I586" s="101"/>
    </row>
    <row r="587" spans="1:9" s="27" customFormat="1" x14ac:dyDescent="0.25">
      <c r="A587" s="28"/>
      <c r="B587" s="29"/>
      <c r="C587" s="98"/>
      <c r="D587" s="33"/>
      <c r="E587" s="32"/>
      <c r="F587" s="33"/>
      <c r="G587" s="95"/>
      <c r="H587" s="96"/>
      <c r="I587" s="101"/>
    </row>
    <row r="588" spans="1:9" s="27" customFormat="1" x14ac:dyDescent="0.25">
      <c r="A588" s="28"/>
      <c r="B588" s="29"/>
      <c r="C588" s="98"/>
      <c r="D588" s="33"/>
      <c r="E588" s="32"/>
      <c r="F588" s="33"/>
      <c r="G588" s="95"/>
      <c r="H588" s="96"/>
      <c r="I588" s="101"/>
    </row>
    <row r="589" spans="1:9" s="27" customFormat="1" x14ac:dyDescent="0.25">
      <c r="A589" s="28"/>
      <c r="B589" s="29"/>
      <c r="C589" s="98"/>
      <c r="D589" s="33"/>
      <c r="E589" s="32"/>
      <c r="F589" s="33"/>
      <c r="G589" s="95"/>
      <c r="H589" s="96"/>
      <c r="I589" s="101"/>
    </row>
    <row r="590" spans="1:9" s="27" customFormat="1" x14ac:dyDescent="0.25">
      <c r="A590" s="28"/>
      <c r="B590" s="29"/>
      <c r="C590" s="98"/>
      <c r="D590" s="33"/>
      <c r="E590" s="32"/>
      <c r="F590" s="33"/>
      <c r="G590" s="95"/>
      <c r="H590" s="96"/>
      <c r="I590" s="101"/>
    </row>
    <row r="591" spans="1:9" s="27" customFormat="1" x14ac:dyDescent="0.25">
      <c r="A591" s="28"/>
      <c r="B591" s="29"/>
      <c r="C591" s="98"/>
      <c r="D591" s="33"/>
      <c r="E591" s="32"/>
      <c r="F591" s="33"/>
      <c r="G591" s="95"/>
      <c r="H591" s="96"/>
      <c r="I591" s="101"/>
    </row>
    <row r="592" spans="1:9" s="27" customFormat="1" x14ac:dyDescent="0.25">
      <c r="A592" s="28"/>
      <c r="B592" s="29"/>
      <c r="C592" s="98"/>
      <c r="D592" s="33"/>
      <c r="E592" s="32"/>
      <c r="F592" s="33"/>
      <c r="G592" s="95"/>
      <c r="H592" s="96"/>
      <c r="I592" s="101"/>
    </row>
    <row r="593" spans="1:9" s="27" customFormat="1" x14ac:dyDescent="0.25">
      <c r="A593" s="28"/>
      <c r="B593" s="29"/>
      <c r="C593" s="98"/>
      <c r="D593" s="33"/>
      <c r="E593" s="32"/>
      <c r="F593" s="33"/>
      <c r="G593" s="95"/>
      <c r="H593" s="96"/>
      <c r="I593" s="101"/>
    </row>
    <row r="594" spans="1:9" s="27" customFormat="1" x14ac:dyDescent="0.25">
      <c r="A594" s="28"/>
      <c r="B594" s="29"/>
      <c r="C594" s="98"/>
      <c r="D594" s="33"/>
      <c r="E594" s="32"/>
      <c r="F594" s="33"/>
      <c r="G594" s="95"/>
      <c r="H594" s="96"/>
      <c r="I594" s="101"/>
    </row>
    <row r="595" spans="1:9" s="27" customFormat="1" x14ac:dyDescent="0.25">
      <c r="A595" s="28"/>
      <c r="B595" s="29"/>
      <c r="C595" s="98"/>
      <c r="D595" s="33"/>
      <c r="E595" s="32"/>
      <c r="F595" s="33"/>
      <c r="G595" s="95"/>
      <c r="H595" s="96"/>
      <c r="I595" s="101"/>
    </row>
    <row r="596" spans="1:9" s="27" customFormat="1" x14ac:dyDescent="0.25">
      <c r="A596" s="28"/>
      <c r="B596" s="29"/>
      <c r="C596" s="98"/>
      <c r="D596" s="33"/>
      <c r="E596" s="32"/>
      <c r="F596" s="33"/>
      <c r="G596" s="95"/>
      <c r="H596" s="96"/>
      <c r="I596" s="101"/>
    </row>
    <row r="597" spans="1:9" s="27" customFormat="1" x14ac:dyDescent="0.25">
      <c r="A597" s="28"/>
      <c r="B597" s="29"/>
      <c r="C597" s="98"/>
      <c r="D597" s="33"/>
      <c r="E597" s="32"/>
      <c r="F597" s="33"/>
      <c r="G597" s="95"/>
      <c r="H597" s="96"/>
      <c r="I597" s="101"/>
    </row>
    <row r="598" spans="1:9" s="27" customFormat="1" x14ac:dyDescent="0.25">
      <c r="A598" s="28"/>
      <c r="B598" s="29"/>
      <c r="C598" s="98"/>
      <c r="D598" s="33"/>
      <c r="E598" s="32"/>
      <c r="F598" s="33"/>
      <c r="G598" s="95"/>
      <c r="H598" s="96"/>
      <c r="I598" s="101"/>
    </row>
    <row r="599" spans="1:9" s="27" customFormat="1" x14ac:dyDescent="0.25">
      <c r="A599" s="28"/>
      <c r="B599" s="29"/>
      <c r="C599" s="98"/>
      <c r="D599" s="33"/>
      <c r="E599" s="32"/>
      <c r="F599" s="33"/>
      <c r="G599" s="95"/>
      <c r="H599" s="96"/>
      <c r="I599" s="101"/>
    </row>
    <row r="600" spans="1:9" s="27" customFormat="1" x14ac:dyDescent="0.25">
      <c r="A600" s="28"/>
      <c r="B600" s="29"/>
      <c r="C600" s="98"/>
      <c r="D600" s="33"/>
      <c r="E600" s="32"/>
      <c r="F600" s="33"/>
      <c r="G600" s="95"/>
      <c r="H600" s="96"/>
      <c r="I600" s="101"/>
    </row>
    <row r="601" spans="1:9" s="27" customFormat="1" x14ac:dyDescent="0.25">
      <c r="A601" s="28"/>
      <c r="B601" s="29"/>
      <c r="C601" s="98"/>
      <c r="D601" s="33"/>
      <c r="E601" s="32"/>
      <c r="F601" s="33"/>
      <c r="G601" s="95"/>
      <c r="H601" s="96"/>
      <c r="I601" s="101"/>
    </row>
    <row r="602" spans="1:9" s="27" customFormat="1" x14ac:dyDescent="0.25">
      <c r="A602" s="28"/>
      <c r="B602" s="29"/>
      <c r="C602" s="98"/>
      <c r="D602" s="33"/>
      <c r="E602" s="32"/>
      <c r="F602" s="33"/>
      <c r="G602" s="95"/>
      <c r="H602" s="96"/>
      <c r="I602" s="101"/>
    </row>
    <row r="603" spans="1:9" s="27" customFormat="1" x14ac:dyDescent="0.25">
      <c r="A603" s="28"/>
      <c r="B603" s="29"/>
      <c r="C603" s="98"/>
      <c r="D603" s="33"/>
      <c r="E603" s="32"/>
      <c r="F603" s="33"/>
      <c r="G603" s="95"/>
      <c r="H603" s="96"/>
      <c r="I603" s="101"/>
    </row>
    <row r="604" spans="1:9" s="27" customFormat="1" x14ac:dyDescent="0.25">
      <c r="A604" s="28"/>
      <c r="B604" s="29"/>
      <c r="C604" s="98"/>
      <c r="D604" s="33"/>
      <c r="E604" s="32"/>
      <c r="F604" s="33"/>
      <c r="G604" s="95"/>
      <c r="H604" s="96"/>
      <c r="I604" s="101"/>
    </row>
    <row r="605" spans="1:9" s="27" customFormat="1" x14ac:dyDescent="0.25">
      <c r="A605" s="28"/>
      <c r="B605" s="29"/>
      <c r="C605" s="98"/>
      <c r="D605" s="33"/>
      <c r="E605" s="32"/>
      <c r="F605" s="33"/>
      <c r="G605" s="95"/>
      <c r="H605" s="96"/>
      <c r="I605" s="101"/>
    </row>
    <row r="606" spans="1:9" s="27" customFormat="1" x14ac:dyDescent="0.25">
      <c r="A606" s="28"/>
      <c r="B606" s="29"/>
      <c r="C606" s="98"/>
      <c r="D606" s="33"/>
      <c r="E606" s="32"/>
      <c r="F606" s="33"/>
      <c r="G606" s="95"/>
      <c r="H606" s="96"/>
      <c r="I606" s="101"/>
    </row>
    <row r="607" spans="1:9" s="27" customFormat="1" x14ac:dyDescent="0.25">
      <c r="A607" s="28"/>
      <c r="B607" s="29"/>
      <c r="C607" s="98"/>
      <c r="D607" s="33"/>
      <c r="E607" s="32"/>
      <c r="F607" s="33"/>
      <c r="G607" s="95"/>
      <c r="H607" s="96"/>
      <c r="I607" s="101"/>
    </row>
    <row r="608" spans="1:9" s="27" customFormat="1" x14ac:dyDescent="0.25">
      <c r="A608" s="28"/>
      <c r="B608" s="29"/>
      <c r="C608" s="98"/>
      <c r="D608" s="33"/>
      <c r="E608" s="32"/>
      <c r="F608" s="33"/>
      <c r="G608" s="95"/>
      <c r="H608" s="96"/>
      <c r="I608" s="101"/>
    </row>
    <row r="609" spans="1:10" s="27" customFormat="1" x14ac:dyDescent="0.25">
      <c r="A609" s="28"/>
      <c r="B609" s="29"/>
      <c r="C609" s="98"/>
      <c r="D609" s="33"/>
      <c r="E609" s="32"/>
      <c r="F609" s="33"/>
      <c r="G609" s="95"/>
      <c r="H609" s="96"/>
      <c r="I609" s="101"/>
    </row>
    <row r="610" spans="1:10" s="27" customFormat="1" x14ac:dyDescent="0.25">
      <c r="A610" s="28"/>
      <c r="B610" s="29"/>
      <c r="C610" s="98"/>
      <c r="D610" s="33"/>
      <c r="E610" s="32"/>
      <c r="F610" s="33"/>
      <c r="G610" s="95"/>
      <c r="H610" s="96"/>
      <c r="I610" s="101"/>
    </row>
    <row r="611" spans="1:10" s="27" customFormat="1" x14ac:dyDescent="0.25">
      <c r="A611" s="28"/>
      <c r="B611" s="29"/>
      <c r="C611" s="98"/>
      <c r="D611" s="33"/>
      <c r="E611" s="32"/>
      <c r="F611" s="33"/>
      <c r="G611" s="95"/>
      <c r="H611" s="96"/>
      <c r="I611" s="101"/>
    </row>
    <row r="612" spans="1:10" s="27" customFormat="1" x14ac:dyDescent="0.25">
      <c r="A612" s="28"/>
      <c r="B612" s="29"/>
      <c r="C612" s="98"/>
      <c r="D612" s="33"/>
      <c r="E612" s="32"/>
      <c r="F612" s="33"/>
      <c r="G612" s="95"/>
      <c r="H612" s="96"/>
      <c r="I612" s="101"/>
    </row>
    <row r="613" spans="1:10" s="27" customFormat="1" x14ac:dyDescent="0.25">
      <c r="A613" s="28"/>
      <c r="B613" s="29"/>
      <c r="C613" s="98"/>
      <c r="D613" s="33"/>
      <c r="E613" s="32"/>
      <c r="F613" s="33"/>
      <c r="G613" s="95"/>
      <c r="H613" s="96"/>
      <c r="I613" s="101"/>
    </row>
    <row r="614" spans="1:10" s="27" customFormat="1" x14ac:dyDescent="0.25">
      <c r="A614" s="28"/>
      <c r="B614" s="29"/>
      <c r="C614" s="98"/>
      <c r="D614" s="33"/>
      <c r="E614" s="32"/>
      <c r="F614" s="33"/>
      <c r="G614" s="95"/>
      <c r="H614" s="96"/>
      <c r="I614" s="101"/>
    </row>
    <row r="615" spans="1:10" s="27" customFormat="1" x14ac:dyDescent="0.25">
      <c r="A615" s="28"/>
      <c r="B615" s="29"/>
      <c r="C615" s="98"/>
      <c r="D615" s="33"/>
      <c r="E615" s="32"/>
      <c r="F615" s="33"/>
      <c r="G615" s="95"/>
      <c r="H615" s="96"/>
      <c r="I615" s="101"/>
    </row>
    <row r="616" spans="1:10" s="27" customFormat="1" x14ac:dyDescent="0.25">
      <c r="A616" s="28"/>
      <c r="B616" s="29"/>
      <c r="C616" s="98"/>
      <c r="D616" s="33"/>
      <c r="E616" s="32"/>
      <c r="F616" s="33"/>
      <c r="G616" s="95"/>
      <c r="H616" s="96"/>
      <c r="I616" s="101"/>
    </row>
    <row r="617" spans="1:10" s="27" customFormat="1" x14ac:dyDescent="0.25">
      <c r="A617" s="28"/>
      <c r="B617" s="29"/>
      <c r="C617" s="98"/>
      <c r="D617" s="33"/>
      <c r="E617" s="32"/>
      <c r="F617" s="33"/>
      <c r="G617" s="95"/>
      <c r="H617" s="96"/>
      <c r="I617" s="101"/>
    </row>
    <row r="618" spans="1:10" s="27" customFormat="1" x14ac:dyDescent="0.25">
      <c r="A618" s="28"/>
      <c r="B618" s="29"/>
      <c r="C618" s="98"/>
      <c r="D618" s="33"/>
      <c r="E618" s="32"/>
      <c r="F618" s="33"/>
      <c r="G618" s="95"/>
      <c r="H618" s="96"/>
      <c r="I618" s="101"/>
    </row>
    <row r="619" spans="1:10" s="27" customFormat="1" x14ac:dyDescent="0.25">
      <c r="A619" s="28"/>
      <c r="B619" s="29"/>
      <c r="C619" s="98"/>
      <c r="D619" s="33"/>
      <c r="E619" s="32"/>
      <c r="F619" s="33"/>
      <c r="G619" s="95"/>
      <c r="H619" s="96"/>
      <c r="I619" s="101"/>
    </row>
    <row r="620" spans="1:10" x14ac:dyDescent="0.25">
      <c r="C620" s="98"/>
      <c r="D620" s="33"/>
      <c r="G620" s="95"/>
      <c r="J620" s="27"/>
    </row>
    <row r="621" spans="1:10" x14ac:dyDescent="0.25">
      <c r="C621" s="98"/>
      <c r="D621" s="33"/>
      <c r="G621" s="95"/>
    </row>
    <row r="622" spans="1:10" ht="15.75" x14ac:dyDescent="0.25">
      <c r="A622" s="37"/>
      <c r="C622" s="102"/>
      <c r="D622" s="102"/>
      <c r="E622" s="103"/>
      <c r="F622" s="102"/>
      <c r="G622" s="95"/>
    </row>
    <row r="623" spans="1:10" ht="15.75" x14ac:dyDescent="0.25">
      <c r="A623" s="37"/>
      <c r="C623" s="102"/>
      <c r="D623" s="102"/>
      <c r="E623" s="103"/>
      <c r="F623" s="102"/>
    </row>
    <row r="624" spans="1:10" ht="15.75" x14ac:dyDescent="0.25">
      <c r="A624" s="37"/>
      <c r="C624" s="102"/>
      <c r="D624" s="102"/>
      <c r="E624" s="103"/>
      <c r="F624" s="102"/>
    </row>
  </sheetData>
  <mergeCells count="859">
    <mergeCell ref="G556:I557"/>
    <mergeCell ref="A518:E518"/>
    <mergeCell ref="D446:D447"/>
    <mergeCell ref="E446:E447"/>
    <mergeCell ref="C446:C447"/>
    <mergeCell ref="F446:F447"/>
    <mergeCell ref="G446:I447"/>
    <mergeCell ref="C448:C449"/>
    <mergeCell ref="D448:D449"/>
    <mergeCell ref="E448:E449"/>
    <mergeCell ref="A556:D556"/>
    <mergeCell ref="C479:C480"/>
    <mergeCell ref="D470:D472"/>
    <mergeCell ref="E470:E472"/>
    <mergeCell ref="F470:F472"/>
    <mergeCell ref="E479:E480"/>
    <mergeCell ref="A470:A472"/>
    <mergeCell ref="B471:B472"/>
    <mergeCell ref="C470:C472"/>
    <mergeCell ref="B475:B477"/>
    <mergeCell ref="A474:A477"/>
    <mergeCell ref="C474:C477"/>
    <mergeCell ref="D474:D477"/>
    <mergeCell ref="E474:E477"/>
    <mergeCell ref="G433:I433"/>
    <mergeCell ref="G452:I452"/>
    <mergeCell ref="G451:I451"/>
    <mergeCell ref="C442:C445"/>
    <mergeCell ref="D442:D445"/>
    <mergeCell ref="E442:E445"/>
    <mergeCell ref="F442:F445"/>
    <mergeCell ref="G442:I445"/>
    <mergeCell ref="C439:C441"/>
    <mergeCell ref="E439:E441"/>
    <mergeCell ref="F448:F449"/>
    <mergeCell ref="G448:I449"/>
    <mergeCell ref="G439:I441"/>
    <mergeCell ref="F439:F441"/>
    <mergeCell ref="C434:C438"/>
    <mergeCell ref="D434:D438"/>
    <mergeCell ref="E434:E438"/>
    <mergeCell ref="F434:F438"/>
    <mergeCell ref="G434:I438"/>
    <mergeCell ref="G427:I428"/>
    <mergeCell ref="E427:E428"/>
    <mergeCell ref="F427:F428"/>
    <mergeCell ref="C427:C428"/>
    <mergeCell ref="D427:D428"/>
    <mergeCell ref="G429:I431"/>
    <mergeCell ref="F429:F431"/>
    <mergeCell ref="E429:E431"/>
    <mergeCell ref="D429:D431"/>
    <mergeCell ref="C429:C431"/>
    <mergeCell ref="G414:I417"/>
    <mergeCell ref="C418:C419"/>
    <mergeCell ref="D418:D419"/>
    <mergeCell ref="E418:E419"/>
    <mergeCell ref="F418:F419"/>
    <mergeCell ref="G418:I419"/>
    <mergeCell ref="G420:I420"/>
    <mergeCell ref="G421:I421"/>
    <mergeCell ref="D424:D426"/>
    <mergeCell ref="C424:C426"/>
    <mergeCell ref="E424:E426"/>
    <mergeCell ref="F424:F426"/>
    <mergeCell ref="G424:I426"/>
    <mergeCell ref="G406:I406"/>
    <mergeCell ref="B407:I407"/>
    <mergeCell ref="C409:C410"/>
    <mergeCell ref="D409:D410"/>
    <mergeCell ref="E409:E410"/>
    <mergeCell ref="F409:F410"/>
    <mergeCell ref="G409:I410"/>
    <mergeCell ref="E411:E413"/>
    <mergeCell ref="F411:F413"/>
    <mergeCell ref="G411:I413"/>
    <mergeCell ref="F398:F399"/>
    <mergeCell ref="F400:F401"/>
    <mergeCell ref="F402:F403"/>
    <mergeCell ref="E400:E401"/>
    <mergeCell ref="E402:E403"/>
    <mergeCell ref="A530:E530"/>
    <mergeCell ref="A534:A535"/>
    <mergeCell ref="C534:C535"/>
    <mergeCell ref="D534:D535"/>
    <mergeCell ref="E534:E535"/>
    <mergeCell ref="E398:E399"/>
    <mergeCell ref="D398:D399"/>
    <mergeCell ref="C398:C399"/>
    <mergeCell ref="A406:E406"/>
    <mergeCell ref="D411:D413"/>
    <mergeCell ref="C414:C417"/>
    <mergeCell ref="D414:D417"/>
    <mergeCell ref="E414:E417"/>
    <mergeCell ref="F414:F417"/>
    <mergeCell ref="A455:A457"/>
    <mergeCell ref="A467:A469"/>
    <mergeCell ref="B468:B469"/>
    <mergeCell ref="A461:A463"/>
    <mergeCell ref="A481:A483"/>
    <mergeCell ref="F386:F387"/>
    <mergeCell ref="G376:I377"/>
    <mergeCell ref="G378:I379"/>
    <mergeCell ref="G380:I382"/>
    <mergeCell ref="D383:D385"/>
    <mergeCell ref="E383:E385"/>
    <mergeCell ref="F383:F385"/>
    <mergeCell ref="G383:I385"/>
    <mergeCell ref="D378:D379"/>
    <mergeCell ref="D376:D377"/>
    <mergeCell ref="F380:F382"/>
    <mergeCell ref="G386:I387"/>
    <mergeCell ref="C372:C373"/>
    <mergeCell ref="D372:D373"/>
    <mergeCell ref="E372:E373"/>
    <mergeCell ref="G372:I373"/>
    <mergeCell ref="F372:F373"/>
    <mergeCell ref="G366:I367"/>
    <mergeCell ref="G392:I392"/>
    <mergeCell ref="D522:D525"/>
    <mergeCell ref="C522:C525"/>
    <mergeCell ref="E522:E525"/>
    <mergeCell ref="F522:F525"/>
    <mergeCell ref="A507:E507"/>
    <mergeCell ref="A451:E451"/>
    <mergeCell ref="B452:F452"/>
    <mergeCell ref="D380:D382"/>
    <mergeCell ref="F378:F379"/>
    <mergeCell ref="B392:E392"/>
    <mergeCell ref="E378:E379"/>
    <mergeCell ref="F376:F377"/>
    <mergeCell ref="E376:E377"/>
    <mergeCell ref="C383:C385"/>
    <mergeCell ref="C386:C387"/>
    <mergeCell ref="D386:D387"/>
    <mergeCell ref="E386:E387"/>
    <mergeCell ref="G359:I360"/>
    <mergeCell ref="C361:C362"/>
    <mergeCell ref="D361:D362"/>
    <mergeCell ref="E361:E362"/>
    <mergeCell ref="F361:F362"/>
    <mergeCell ref="G361:I362"/>
    <mergeCell ref="C370:C371"/>
    <mergeCell ref="D370:D371"/>
    <mergeCell ref="E370:E371"/>
    <mergeCell ref="F370:F371"/>
    <mergeCell ref="G370:I371"/>
    <mergeCell ref="D368:D369"/>
    <mergeCell ref="E368:E369"/>
    <mergeCell ref="F368:F369"/>
    <mergeCell ref="G368:I369"/>
    <mergeCell ref="C368:C369"/>
    <mergeCell ref="G349:I352"/>
    <mergeCell ref="G356:I356"/>
    <mergeCell ref="D357:D358"/>
    <mergeCell ref="C357:C358"/>
    <mergeCell ref="E357:E358"/>
    <mergeCell ref="F357:F358"/>
    <mergeCell ref="G357:I358"/>
    <mergeCell ref="C349:C352"/>
    <mergeCell ref="D349:D352"/>
    <mergeCell ref="E349:E352"/>
    <mergeCell ref="C317:C318"/>
    <mergeCell ref="C319:C320"/>
    <mergeCell ref="E319:E320"/>
    <mergeCell ref="E317:E318"/>
    <mergeCell ref="F349:F352"/>
    <mergeCell ref="D366:D367"/>
    <mergeCell ref="C366:C367"/>
    <mergeCell ref="E366:E367"/>
    <mergeCell ref="F366:F367"/>
    <mergeCell ref="F317:F318"/>
    <mergeCell ref="F319:F320"/>
    <mergeCell ref="D317:D318"/>
    <mergeCell ref="D319:D320"/>
    <mergeCell ref="D359:D360"/>
    <mergeCell ref="C359:C360"/>
    <mergeCell ref="E359:E360"/>
    <mergeCell ref="F359:F360"/>
    <mergeCell ref="C346:C348"/>
    <mergeCell ref="D346:D348"/>
    <mergeCell ref="E346:E348"/>
    <mergeCell ref="F346:F348"/>
    <mergeCell ref="F326:F328"/>
    <mergeCell ref="C341:C342"/>
    <mergeCell ref="D341:D342"/>
    <mergeCell ref="E341:E342"/>
    <mergeCell ref="F341:F342"/>
    <mergeCell ref="D333:D334"/>
    <mergeCell ref="C333:C334"/>
    <mergeCell ref="E333:E334"/>
    <mergeCell ref="F333:F334"/>
    <mergeCell ref="C329:C331"/>
    <mergeCell ref="B299:I299"/>
    <mergeCell ref="C301:C302"/>
    <mergeCell ref="D301:D302"/>
    <mergeCell ref="E301:E302"/>
    <mergeCell ref="F301:F302"/>
    <mergeCell ref="G301:I302"/>
    <mergeCell ref="E315:E316"/>
    <mergeCell ref="C303:C305"/>
    <mergeCell ref="D303:D305"/>
    <mergeCell ref="E303:E305"/>
    <mergeCell ref="F303:F305"/>
    <mergeCell ref="G303:I305"/>
    <mergeCell ref="C306:C308"/>
    <mergeCell ref="D306:D308"/>
    <mergeCell ref="E306:E308"/>
    <mergeCell ref="F306:F308"/>
    <mergeCell ref="G306:I308"/>
    <mergeCell ref="D315:D316"/>
    <mergeCell ref="C315:C316"/>
    <mergeCell ref="F315:F316"/>
    <mergeCell ref="G346:I348"/>
    <mergeCell ref="F343:F345"/>
    <mergeCell ref="G341:I342"/>
    <mergeCell ref="C323:C325"/>
    <mergeCell ref="D323:D325"/>
    <mergeCell ref="E323:E325"/>
    <mergeCell ref="F323:F325"/>
    <mergeCell ref="G321:I325"/>
    <mergeCell ref="G326:I328"/>
    <mergeCell ref="D329:D331"/>
    <mergeCell ref="E329:E331"/>
    <mergeCell ref="F329:F331"/>
    <mergeCell ref="G329:I331"/>
    <mergeCell ref="G343:I345"/>
    <mergeCell ref="C343:C345"/>
    <mergeCell ref="D343:D345"/>
    <mergeCell ref="E343:E345"/>
    <mergeCell ref="G332:I334"/>
    <mergeCell ref="A335:E335"/>
    <mergeCell ref="G335:I335"/>
    <mergeCell ref="B336:I336"/>
    <mergeCell ref="C326:C328"/>
    <mergeCell ref="D326:D328"/>
    <mergeCell ref="E326:E328"/>
    <mergeCell ref="B298:E298"/>
    <mergeCell ref="G298:I298"/>
    <mergeCell ref="F256:F257"/>
    <mergeCell ref="C256:C257"/>
    <mergeCell ref="G288:I289"/>
    <mergeCell ref="C288:C289"/>
    <mergeCell ref="G284:I286"/>
    <mergeCell ref="D274:D275"/>
    <mergeCell ref="C296:C297"/>
    <mergeCell ref="D296:D297"/>
    <mergeCell ref="E296:E297"/>
    <mergeCell ref="F296:F297"/>
    <mergeCell ref="G296:I297"/>
    <mergeCell ref="D293:D295"/>
    <mergeCell ref="D288:D289"/>
    <mergeCell ref="E288:E289"/>
    <mergeCell ref="F288:F289"/>
    <mergeCell ref="G278:I279"/>
    <mergeCell ref="G276:I277"/>
    <mergeCell ref="G274:I275"/>
    <mergeCell ref="C293:C295"/>
    <mergeCell ref="E293:E295"/>
    <mergeCell ref="F293:F295"/>
    <mergeCell ref="G293:I295"/>
    <mergeCell ref="G290:I292"/>
    <mergeCell ref="C290:C292"/>
    <mergeCell ref="D290:D292"/>
    <mergeCell ref="C278:C279"/>
    <mergeCell ref="C280:C283"/>
    <mergeCell ref="F280:F283"/>
    <mergeCell ref="G280:I283"/>
    <mergeCell ref="D278:D279"/>
    <mergeCell ref="E278:E279"/>
    <mergeCell ref="F278:F279"/>
    <mergeCell ref="D280:D283"/>
    <mergeCell ref="E280:E283"/>
    <mergeCell ref="E290:E292"/>
    <mergeCell ref="F290:F292"/>
    <mergeCell ref="C274:C275"/>
    <mergeCell ref="D276:D277"/>
    <mergeCell ref="C276:C277"/>
    <mergeCell ref="E276:E277"/>
    <mergeCell ref="F276:F277"/>
    <mergeCell ref="D266:D267"/>
    <mergeCell ref="F266:F267"/>
    <mergeCell ref="G264:I265"/>
    <mergeCell ref="F264:F265"/>
    <mergeCell ref="E264:E265"/>
    <mergeCell ref="D264:D265"/>
    <mergeCell ref="F268:F269"/>
    <mergeCell ref="E268:E269"/>
    <mergeCell ref="E266:E267"/>
    <mergeCell ref="G266:I267"/>
    <mergeCell ref="G268:I269"/>
    <mergeCell ref="D268:D269"/>
    <mergeCell ref="E274:E275"/>
    <mergeCell ref="F274:F275"/>
    <mergeCell ref="C252:C253"/>
    <mergeCell ref="D252:D253"/>
    <mergeCell ref="E252:E253"/>
    <mergeCell ref="F252:F253"/>
    <mergeCell ref="G252:I253"/>
    <mergeCell ref="E256:E257"/>
    <mergeCell ref="G256:I257"/>
    <mergeCell ref="D256:D257"/>
    <mergeCell ref="D258:D260"/>
    <mergeCell ref="F258:F260"/>
    <mergeCell ref="G258:I260"/>
    <mergeCell ref="D247:D249"/>
    <mergeCell ref="C247:C249"/>
    <mergeCell ref="E247:E249"/>
    <mergeCell ref="F247:F249"/>
    <mergeCell ref="G247:I249"/>
    <mergeCell ref="D250:D251"/>
    <mergeCell ref="E250:E251"/>
    <mergeCell ref="F250:F251"/>
    <mergeCell ref="G250:I251"/>
    <mergeCell ref="C250:C251"/>
    <mergeCell ref="D240:D243"/>
    <mergeCell ref="C240:C243"/>
    <mergeCell ref="E240:E243"/>
    <mergeCell ref="F240:F243"/>
    <mergeCell ref="G240:I243"/>
    <mergeCell ref="C244:C246"/>
    <mergeCell ref="D244:D246"/>
    <mergeCell ref="E244:E246"/>
    <mergeCell ref="F244:F246"/>
    <mergeCell ref="G244:I246"/>
    <mergeCell ref="D235:D237"/>
    <mergeCell ref="C235:C237"/>
    <mergeCell ref="F235:F237"/>
    <mergeCell ref="E235:E237"/>
    <mergeCell ref="G235:I237"/>
    <mergeCell ref="C238:C239"/>
    <mergeCell ref="D238:D239"/>
    <mergeCell ref="E238:E239"/>
    <mergeCell ref="F238:F239"/>
    <mergeCell ref="G238:I239"/>
    <mergeCell ref="F225:F227"/>
    <mergeCell ref="G225:I227"/>
    <mergeCell ref="D225:D227"/>
    <mergeCell ref="D228:D230"/>
    <mergeCell ref="C228:C230"/>
    <mergeCell ref="E228:E230"/>
    <mergeCell ref="F228:F230"/>
    <mergeCell ref="G228:I230"/>
    <mergeCell ref="C231:C234"/>
    <mergeCell ref="D231:D234"/>
    <mergeCell ref="E231:E234"/>
    <mergeCell ref="F231:F234"/>
    <mergeCell ref="G231:I234"/>
    <mergeCell ref="G216:I218"/>
    <mergeCell ref="F216:F218"/>
    <mergeCell ref="C219:C221"/>
    <mergeCell ref="D219:D221"/>
    <mergeCell ref="E219:E221"/>
    <mergeCell ref="F219:F221"/>
    <mergeCell ref="G219:I221"/>
    <mergeCell ref="G222:I224"/>
    <mergeCell ref="C222:C224"/>
    <mergeCell ref="D168:D170"/>
    <mergeCell ref="E168:E170"/>
    <mergeCell ref="F168:F170"/>
    <mergeCell ref="G168:I170"/>
    <mergeCell ref="C171:C172"/>
    <mergeCell ref="E171:E172"/>
    <mergeCell ref="F171:F172"/>
    <mergeCell ref="D171:D172"/>
    <mergeCell ref="G171:I172"/>
    <mergeCell ref="C168:C170"/>
    <mergeCell ref="D162:D164"/>
    <mergeCell ref="C162:C164"/>
    <mergeCell ref="B165:E165"/>
    <mergeCell ref="G165:I165"/>
    <mergeCell ref="B166:I166"/>
    <mergeCell ref="B154:B155"/>
    <mergeCell ref="G157:I159"/>
    <mergeCell ref="C160:C161"/>
    <mergeCell ref="D160:D161"/>
    <mergeCell ref="E160:E161"/>
    <mergeCell ref="F160:F161"/>
    <mergeCell ref="G160:I161"/>
    <mergeCell ref="G162:I164"/>
    <mergeCell ref="F162:F164"/>
    <mergeCell ref="E162:E164"/>
    <mergeCell ref="C157:C159"/>
    <mergeCell ref="D157:D159"/>
    <mergeCell ref="E157:E159"/>
    <mergeCell ref="F157:F159"/>
    <mergeCell ref="G151:I153"/>
    <mergeCell ref="E154:E156"/>
    <mergeCell ref="F154:F156"/>
    <mergeCell ref="G154:I156"/>
    <mergeCell ref="C154:C156"/>
    <mergeCell ref="D154:D156"/>
    <mergeCell ref="C151:C153"/>
    <mergeCell ref="D151:D153"/>
    <mergeCell ref="E151:E153"/>
    <mergeCell ref="F151:F153"/>
    <mergeCell ref="E142:E143"/>
    <mergeCell ref="F142:F143"/>
    <mergeCell ref="G142:I143"/>
    <mergeCell ref="G146:I147"/>
    <mergeCell ref="C148:C150"/>
    <mergeCell ref="D148:D150"/>
    <mergeCell ref="E148:E150"/>
    <mergeCell ref="F148:F150"/>
    <mergeCell ref="G148:I150"/>
    <mergeCell ref="C146:C147"/>
    <mergeCell ref="D146:D147"/>
    <mergeCell ref="E146:E147"/>
    <mergeCell ref="F146:F147"/>
    <mergeCell ref="B144:E144"/>
    <mergeCell ref="C91:C93"/>
    <mergeCell ref="D91:D93"/>
    <mergeCell ref="G128:I130"/>
    <mergeCell ref="D123:D127"/>
    <mergeCell ref="C123:C127"/>
    <mergeCell ref="E123:E127"/>
    <mergeCell ref="F123:F127"/>
    <mergeCell ref="G123:I127"/>
    <mergeCell ref="C131:C133"/>
    <mergeCell ref="D131:D133"/>
    <mergeCell ref="E131:E133"/>
    <mergeCell ref="F131:F133"/>
    <mergeCell ref="G131:I133"/>
    <mergeCell ref="D94:D96"/>
    <mergeCell ref="E94:E96"/>
    <mergeCell ref="B103:E103"/>
    <mergeCell ref="C105:C107"/>
    <mergeCell ref="D105:D107"/>
    <mergeCell ref="E105:E107"/>
    <mergeCell ref="F105:F107"/>
    <mergeCell ref="G105:I107"/>
    <mergeCell ref="F94:F96"/>
    <mergeCell ref="G94:I96"/>
    <mergeCell ref="F108:F110"/>
    <mergeCell ref="G108:I110"/>
    <mergeCell ref="D111:D112"/>
    <mergeCell ref="E111:E112"/>
    <mergeCell ref="B145:I145"/>
    <mergeCell ref="F111:F112"/>
    <mergeCell ref="G111:I112"/>
    <mergeCell ref="F113:F115"/>
    <mergeCell ref="E113:E115"/>
    <mergeCell ref="C108:C110"/>
    <mergeCell ref="D108:D110"/>
    <mergeCell ref="E108:E110"/>
    <mergeCell ref="C111:C112"/>
    <mergeCell ref="C134:C137"/>
    <mergeCell ref="D134:D137"/>
    <mergeCell ref="E134:E137"/>
    <mergeCell ref="F134:F137"/>
    <mergeCell ref="G134:I137"/>
    <mergeCell ref="C138:C141"/>
    <mergeCell ref="D138:D141"/>
    <mergeCell ref="E138:E141"/>
    <mergeCell ref="F138:F141"/>
    <mergeCell ref="G138:I141"/>
    <mergeCell ref="D142:D143"/>
    <mergeCell ref="C142:C143"/>
    <mergeCell ref="B104:I104"/>
    <mergeCell ref="G103:I103"/>
    <mergeCell ref="G91:I93"/>
    <mergeCell ref="E120:E122"/>
    <mergeCell ref="F120:F122"/>
    <mergeCell ref="G120:I122"/>
    <mergeCell ref="C116:C119"/>
    <mergeCell ref="D116:D119"/>
    <mergeCell ref="D100:D102"/>
    <mergeCell ref="C100:C102"/>
    <mergeCell ref="E100:E102"/>
    <mergeCell ref="F100:F102"/>
    <mergeCell ref="G100:I102"/>
    <mergeCell ref="D113:D115"/>
    <mergeCell ref="C113:C115"/>
    <mergeCell ref="G113:I115"/>
    <mergeCell ref="C120:C122"/>
    <mergeCell ref="D120:D122"/>
    <mergeCell ref="C97:C99"/>
    <mergeCell ref="D97:D99"/>
    <mergeCell ref="E97:E99"/>
    <mergeCell ref="F97:F99"/>
    <mergeCell ref="G97:I99"/>
    <mergeCell ref="C94:C96"/>
    <mergeCell ref="A87:E87"/>
    <mergeCell ref="B88:I88"/>
    <mergeCell ref="C84:C86"/>
    <mergeCell ref="D84:D86"/>
    <mergeCell ref="E84:E86"/>
    <mergeCell ref="F84:F86"/>
    <mergeCell ref="G84:I86"/>
    <mergeCell ref="C89:C90"/>
    <mergeCell ref="D89:D90"/>
    <mergeCell ref="E89:E90"/>
    <mergeCell ref="F89:F90"/>
    <mergeCell ref="G89:I90"/>
    <mergeCell ref="C77:C80"/>
    <mergeCell ref="E77:E80"/>
    <mergeCell ref="F77:F80"/>
    <mergeCell ref="D77:D80"/>
    <mergeCell ref="G77:I80"/>
    <mergeCell ref="C81:C83"/>
    <mergeCell ref="D81:D83"/>
    <mergeCell ref="E81:E83"/>
    <mergeCell ref="F81:F83"/>
    <mergeCell ref="G81:I83"/>
    <mergeCell ref="C70:C72"/>
    <mergeCell ref="D70:D72"/>
    <mergeCell ref="E70:E72"/>
    <mergeCell ref="F70:F72"/>
    <mergeCell ref="G70:I72"/>
    <mergeCell ref="C73:C76"/>
    <mergeCell ref="D73:D76"/>
    <mergeCell ref="E73:E76"/>
    <mergeCell ref="F73:F76"/>
    <mergeCell ref="G73:I76"/>
    <mergeCell ref="E58:E60"/>
    <mergeCell ref="F58:F60"/>
    <mergeCell ref="G58:I60"/>
    <mergeCell ref="C61:C63"/>
    <mergeCell ref="D61:D63"/>
    <mergeCell ref="E61:E63"/>
    <mergeCell ref="F61:F63"/>
    <mergeCell ref="G61:I63"/>
    <mergeCell ref="C67:C69"/>
    <mergeCell ref="D67:D69"/>
    <mergeCell ref="E67:E69"/>
    <mergeCell ref="F67:F69"/>
    <mergeCell ref="G67:I69"/>
    <mergeCell ref="G47:I49"/>
    <mergeCell ref="A45:E45"/>
    <mergeCell ref="G50:I51"/>
    <mergeCell ref="F50:F51"/>
    <mergeCell ref="E50:E51"/>
    <mergeCell ref="D50:D51"/>
    <mergeCell ref="C50:C51"/>
    <mergeCell ref="C64:C66"/>
    <mergeCell ref="D64:D66"/>
    <mergeCell ref="E64:E66"/>
    <mergeCell ref="F64:F66"/>
    <mergeCell ref="G64:I66"/>
    <mergeCell ref="C52:C54"/>
    <mergeCell ref="E52:E54"/>
    <mergeCell ref="F52:F54"/>
    <mergeCell ref="D52:D54"/>
    <mergeCell ref="G52:I54"/>
    <mergeCell ref="D55:D57"/>
    <mergeCell ref="E55:E57"/>
    <mergeCell ref="F55:F57"/>
    <mergeCell ref="G55:I57"/>
    <mergeCell ref="C55:C57"/>
    <mergeCell ref="C58:C60"/>
    <mergeCell ref="D58:D60"/>
    <mergeCell ref="J8:T8"/>
    <mergeCell ref="C6:I6"/>
    <mergeCell ref="C7:C8"/>
    <mergeCell ref="E7:E8"/>
    <mergeCell ref="F7:F8"/>
    <mergeCell ref="D7:D8"/>
    <mergeCell ref="B1:I1"/>
    <mergeCell ref="A2:B2"/>
    <mergeCell ref="C2:D2"/>
    <mergeCell ref="G2:I2"/>
    <mergeCell ref="A3:B3"/>
    <mergeCell ref="F3:I3"/>
    <mergeCell ref="B173:E173"/>
    <mergeCell ref="D33:D35"/>
    <mergeCell ref="E33:E35"/>
    <mergeCell ref="F33:F35"/>
    <mergeCell ref="J155:M155"/>
    <mergeCell ref="E91:E93"/>
    <mergeCell ref="F91:F93"/>
    <mergeCell ref="C128:C130"/>
    <mergeCell ref="D128:D130"/>
    <mergeCell ref="E128:E130"/>
    <mergeCell ref="F128:F130"/>
    <mergeCell ref="E116:E119"/>
    <mergeCell ref="F116:F119"/>
    <mergeCell ref="G116:I119"/>
    <mergeCell ref="G33:I35"/>
    <mergeCell ref="C36:C37"/>
    <mergeCell ref="D36:D37"/>
    <mergeCell ref="C33:C35"/>
    <mergeCell ref="G44:I44"/>
    <mergeCell ref="B46:I46"/>
    <mergeCell ref="C47:C49"/>
    <mergeCell ref="D47:D49"/>
    <mergeCell ref="E47:E49"/>
    <mergeCell ref="F47:F49"/>
    <mergeCell ref="F198:F199"/>
    <mergeCell ref="E556:F556"/>
    <mergeCell ref="A557:D557"/>
    <mergeCell ref="E557:F557"/>
    <mergeCell ref="C552:E552"/>
    <mergeCell ref="D553:E553"/>
    <mergeCell ref="C554:E554"/>
    <mergeCell ref="A555:F555"/>
    <mergeCell ref="D400:D401"/>
    <mergeCell ref="D216:D218"/>
    <mergeCell ref="D222:D224"/>
    <mergeCell ref="E222:E224"/>
    <mergeCell ref="F222:F224"/>
    <mergeCell ref="D402:D403"/>
    <mergeCell ref="A432:E432"/>
    <mergeCell ref="B433:F433"/>
    <mergeCell ref="A420:E420"/>
    <mergeCell ref="B421:F421"/>
    <mergeCell ref="C411:C413"/>
    <mergeCell ref="C216:C218"/>
    <mergeCell ref="E216:E218"/>
    <mergeCell ref="C225:C227"/>
    <mergeCell ref="E225:E227"/>
    <mergeCell ref="F202:F207"/>
    <mergeCell ref="J474:M475"/>
    <mergeCell ref="J40:M46"/>
    <mergeCell ref="J181:Q182"/>
    <mergeCell ref="E188:E189"/>
    <mergeCell ref="G398:I399"/>
    <mergeCell ref="G400:I401"/>
    <mergeCell ref="G402:I403"/>
    <mergeCell ref="J557:Q557"/>
    <mergeCell ref="F180:F183"/>
    <mergeCell ref="E200:E201"/>
    <mergeCell ref="F200:F201"/>
    <mergeCell ref="G198:I199"/>
    <mergeCell ref="E198:E199"/>
    <mergeCell ref="F175:F179"/>
    <mergeCell ref="G200:I201"/>
    <mergeCell ref="G187:I187"/>
    <mergeCell ref="G188:I189"/>
    <mergeCell ref="F188:F189"/>
    <mergeCell ref="G181:I183"/>
    <mergeCell ref="G177:I179"/>
    <mergeCell ref="J485:P486"/>
    <mergeCell ref="J409:M409"/>
    <mergeCell ref="G190:I192"/>
    <mergeCell ref="E190:E192"/>
    <mergeCell ref="C9:C12"/>
    <mergeCell ref="D9:D12"/>
    <mergeCell ref="E9:E12"/>
    <mergeCell ref="F9:F12"/>
    <mergeCell ref="G7:I8"/>
    <mergeCell ref="G9:I12"/>
    <mergeCell ref="A4:A5"/>
    <mergeCell ref="B4:B5"/>
    <mergeCell ref="C4:C5"/>
    <mergeCell ref="D4:E4"/>
    <mergeCell ref="G4:I4"/>
    <mergeCell ref="G5:I5"/>
    <mergeCell ref="C13:C14"/>
    <mergeCell ref="D13:D14"/>
    <mergeCell ref="E13:E14"/>
    <mergeCell ref="F13:F14"/>
    <mergeCell ref="G13:I14"/>
    <mergeCell ref="C15:C18"/>
    <mergeCell ref="D15:D18"/>
    <mergeCell ref="E15:E18"/>
    <mergeCell ref="F15:F18"/>
    <mergeCell ref="G15:I18"/>
    <mergeCell ref="C19:C21"/>
    <mergeCell ref="D19:D21"/>
    <mergeCell ref="E19:E21"/>
    <mergeCell ref="F19:F21"/>
    <mergeCell ref="G19:I21"/>
    <mergeCell ref="C22:C23"/>
    <mergeCell ref="D22:D23"/>
    <mergeCell ref="E22:E23"/>
    <mergeCell ref="F22:F23"/>
    <mergeCell ref="G22:I23"/>
    <mergeCell ref="G28:I30"/>
    <mergeCell ref="C31:C32"/>
    <mergeCell ref="D31:D32"/>
    <mergeCell ref="E31:E32"/>
    <mergeCell ref="F31:F32"/>
    <mergeCell ref="G31:I32"/>
    <mergeCell ref="C24:C27"/>
    <mergeCell ref="E24:E27"/>
    <mergeCell ref="D24:D27"/>
    <mergeCell ref="F24:F27"/>
    <mergeCell ref="C28:C30"/>
    <mergeCell ref="D28:D30"/>
    <mergeCell ref="E28:E30"/>
    <mergeCell ref="F28:F30"/>
    <mergeCell ref="G24:I27"/>
    <mergeCell ref="D196:D197"/>
    <mergeCell ref="E196:E197"/>
    <mergeCell ref="F196:F197"/>
    <mergeCell ref="G196:I197"/>
    <mergeCell ref="G211:I213"/>
    <mergeCell ref="D200:D201"/>
    <mergeCell ref="B174:I174"/>
    <mergeCell ref="B215:F215"/>
    <mergeCell ref="B214:E214"/>
    <mergeCell ref="C175:C179"/>
    <mergeCell ref="D175:D179"/>
    <mergeCell ref="E175:E179"/>
    <mergeCell ref="C181:C182"/>
    <mergeCell ref="D181:D182"/>
    <mergeCell ref="E180:E183"/>
    <mergeCell ref="C200:C201"/>
    <mergeCell ref="D188:D189"/>
    <mergeCell ref="D198:D199"/>
    <mergeCell ref="C188:C189"/>
    <mergeCell ref="D190:D192"/>
    <mergeCell ref="F190:F192"/>
    <mergeCell ref="C202:C207"/>
    <mergeCell ref="D202:D207"/>
    <mergeCell ref="E202:E207"/>
    <mergeCell ref="G202:I207"/>
    <mergeCell ref="C211:C213"/>
    <mergeCell ref="D211:D213"/>
    <mergeCell ref="E211:E213"/>
    <mergeCell ref="F211:F213"/>
    <mergeCell ref="G467:I469"/>
    <mergeCell ref="E455:E457"/>
    <mergeCell ref="F455:F457"/>
    <mergeCell ref="D455:D457"/>
    <mergeCell ref="G455:I457"/>
    <mergeCell ref="C455:C457"/>
    <mergeCell ref="E461:E463"/>
    <mergeCell ref="D461:D463"/>
    <mergeCell ref="C461:C463"/>
    <mergeCell ref="F458:F460"/>
    <mergeCell ref="G458:I460"/>
    <mergeCell ref="E458:E460"/>
    <mergeCell ref="F461:F463"/>
    <mergeCell ref="G461:I463"/>
    <mergeCell ref="D458:D460"/>
    <mergeCell ref="F467:F469"/>
    <mergeCell ref="C467:C469"/>
    <mergeCell ref="D467:D469"/>
    <mergeCell ref="E467:E469"/>
    <mergeCell ref="B495:B496"/>
    <mergeCell ref="A494:A496"/>
    <mergeCell ref="D494:D496"/>
    <mergeCell ref="E494:E496"/>
    <mergeCell ref="F494:F496"/>
    <mergeCell ref="D479:D480"/>
    <mergeCell ref="F474:F477"/>
    <mergeCell ref="G474:I477"/>
    <mergeCell ref="F484:F486"/>
    <mergeCell ref="F479:F480"/>
    <mergeCell ref="B482:B483"/>
    <mergeCell ref="C481:C483"/>
    <mergeCell ref="D481:D483"/>
    <mergeCell ref="E481:E483"/>
    <mergeCell ref="F481:F483"/>
    <mergeCell ref="G481:I483"/>
    <mergeCell ref="D490:D493"/>
    <mergeCell ref="G484:I486"/>
    <mergeCell ref="B488:H488"/>
    <mergeCell ref="B489:I489"/>
    <mergeCell ref="D484:D486"/>
    <mergeCell ref="E484:E486"/>
    <mergeCell ref="E490:E493"/>
    <mergeCell ref="F490:F493"/>
    <mergeCell ref="G490:I493"/>
    <mergeCell ref="B485:B486"/>
    <mergeCell ref="A501:A502"/>
    <mergeCell ref="D497:D498"/>
    <mergeCell ref="A484:A486"/>
    <mergeCell ref="C484:C486"/>
    <mergeCell ref="G501:I502"/>
    <mergeCell ref="C501:C502"/>
    <mergeCell ref="D501:D502"/>
    <mergeCell ref="E501:E502"/>
    <mergeCell ref="A510:A511"/>
    <mergeCell ref="C497:C498"/>
    <mergeCell ref="E497:E498"/>
    <mergeCell ref="F497:F498"/>
    <mergeCell ref="G497:I498"/>
    <mergeCell ref="G499:I500"/>
    <mergeCell ref="C499:C500"/>
    <mergeCell ref="D499:D500"/>
    <mergeCell ref="E499:E500"/>
    <mergeCell ref="F499:F500"/>
    <mergeCell ref="G487:I487"/>
    <mergeCell ref="C494:C496"/>
    <mergeCell ref="G494:I496"/>
    <mergeCell ref="A491:A493"/>
    <mergeCell ref="B492:B493"/>
    <mergeCell ref="C490:C493"/>
    <mergeCell ref="C540:C541"/>
    <mergeCell ref="D540:D541"/>
    <mergeCell ref="E540:E541"/>
    <mergeCell ref="F540:F541"/>
    <mergeCell ref="G540:I541"/>
    <mergeCell ref="B539:I539"/>
    <mergeCell ref="A536:A538"/>
    <mergeCell ref="C536:C538"/>
    <mergeCell ref="D536:D538"/>
    <mergeCell ref="E536:E538"/>
    <mergeCell ref="F536:F538"/>
    <mergeCell ref="B536:B537"/>
    <mergeCell ref="A453:A454"/>
    <mergeCell ref="B466:I466"/>
    <mergeCell ref="B473:I473"/>
    <mergeCell ref="G470:I472"/>
    <mergeCell ref="A458:A460"/>
    <mergeCell ref="C458:C460"/>
    <mergeCell ref="F534:F535"/>
    <mergeCell ref="G510:I511"/>
    <mergeCell ref="F501:F502"/>
    <mergeCell ref="E510:E511"/>
    <mergeCell ref="F510:F511"/>
    <mergeCell ref="A479:A480"/>
    <mergeCell ref="G479:I480"/>
    <mergeCell ref="G530:I530"/>
    <mergeCell ref="G513:I514"/>
    <mergeCell ref="A515:A516"/>
    <mergeCell ref="C515:C516"/>
    <mergeCell ref="D515:D516"/>
    <mergeCell ref="E515:E516"/>
    <mergeCell ref="F515:F516"/>
    <mergeCell ref="G515:I516"/>
    <mergeCell ref="A513:A514"/>
    <mergeCell ref="C513:C514"/>
    <mergeCell ref="A499:A500"/>
    <mergeCell ref="B532:I533"/>
    <mergeCell ref="G536:I538"/>
    <mergeCell ref="B503:I503"/>
    <mergeCell ref="G504:I506"/>
    <mergeCell ref="G507:I507"/>
    <mergeCell ref="B508:G508"/>
    <mergeCell ref="B509:I509"/>
    <mergeCell ref="B512:I512"/>
    <mergeCell ref="C510:C511"/>
    <mergeCell ref="D510:D511"/>
    <mergeCell ref="B519:G519"/>
    <mergeCell ref="D513:D514"/>
    <mergeCell ref="E513:E514"/>
    <mergeCell ref="F513:F514"/>
    <mergeCell ref="G517:I517"/>
    <mergeCell ref="C526:C529"/>
    <mergeCell ref="D526:D529"/>
    <mergeCell ref="E526:E529"/>
    <mergeCell ref="F526:F529"/>
    <mergeCell ref="A551:E551"/>
    <mergeCell ref="G551:I551"/>
    <mergeCell ref="B487:E487"/>
    <mergeCell ref="A497:A498"/>
    <mergeCell ref="G543:I544"/>
    <mergeCell ref="G545:I545"/>
    <mergeCell ref="C543:C544"/>
    <mergeCell ref="D543:D544"/>
    <mergeCell ref="G534:I535"/>
    <mergeCell ref="B546:I546"/>
    <mergeCell ref="G547:I550"/>
    <mergeCell ref="C547:C550"/>
    <mergeCell ref="D547:D550"/>
    <mergeCell ref="E547:E550"/>
    <mergeCell ref="F547:F550"/>
    <mergeCell ref="B542:I542"/>
    <mergeCell ref="A545:E545"/>
    <mergeCell ref="E543:E544"/>
    <mergeCell ref="F543:F544"/>
    <mergeCell ref="G518:I518"/>
    <mergeCell ref="B520:I521"/>
    <mergeCell ref="G522:I525"/>
    <mergeCell ref="G526:I529"/>
    <mergeCell ref="B531:I531"/>
  </mergeCells>
  <printOptions horizontalCentered="1" verticalCentered="1"/>
  <pageMargins left="0.39370078740157483" right="0.39370078740157483" top="0.39370078740157483" bottom="0.39370078740157483" header="0.31496062992125984" footer="0.31496062992125984"/>
  <pageSetup paperSize="9" scale="59" fitToHeight="0" orientation="landscape" r:id="rId1"/>
  <headerFooter>
    <oddFooter>&amp;RPágina &amp;P de &amp;N</oddFooter>
  </headerFooter>
  <rowBreaks count="27" manualBreakCount="27">
    <brk id="21" max="8" man="1"/>
    <brk id="32" max="8" man="1"/>
    <brk id="54" max="8" man="1"/>
    <brk id="66" max="8" man="1"/>
    <brk id="83" max="8" man="1"/>
    <brk id="107" max="8" man="1"/>
    <brk id="130" max="8" man="1"/>
    <brk id="153" max="8" man="1"/>
    <brk id="173" max="8" man="1"/>
    <brk id="199" max="8" man="1"/>
    <brk id="210" max="8" man="1"/>
    <brk id="227" max="8" man="1"/>
    <brk id="251" max="8" man="1"/>
    <brk id="279" max="8" man="1"/>
    <brk id="302" max="8" man="1"/>
    <brk id="328" max="8" man="1"/>
    <brk id="355" max="8" man="1"/>
    <brk id="387" max="8" man="1"/>
    <brk id="410" max="8" man="1"/>
    <brk id="432" max="8" man="1"/>
    <brk id="447" max="8" man="1"/>
    <brk id="463" max="8" man="1"/>
    <brk id="477" max="8" man="1"/>
    <brk id="493" max="8" man="1"/>
    <brk id="507" max="8" man="1"/>
    <brk id="530" max="8" man="1"/>
    <brk id="541" max="8" man="1"/>
  </rowBreaks>
  <colBreaks count="1" manualBreakCount="1">
    <brk id="9" max="568"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topLeftCell="H21" zoomScaleSheetLayoutView="100" workbookViewId="0">
      <selection activeCell="R35" sqref="A1:R35"/>
    </sheetView>
  </sheetViews>
  <sheetFormatPr defaultColWidth="9.140625" defaultRowHeight="15" x14ac:dyDescent="0.25"/>
  <cols>
    <col min="2" max="2" width="46.140625" customWidth="1"/>
    <col min="3" max="3" width="11.85546875" customWidth="1"/>
    <col min="4" max="4" width="13.140625" customWidth="1"/>
    <col min="7" max="7" width="10.140625" bestFit="1" customWidth="1"/>
    <col min="9" max="9" width="10.140625" bestFit="1" customWidth="1"/>
    <col min="11" max="11" width="11.7109375" bestFit="1" customWidth="1"/>
    <col min="13" max="13" width="11.7109375" bestFit="1" customWidth="1"/>
    <col min="15" max="15" width="11.7109375" bestFit="1" customWidth="1"/>
    <col min="17" max="18" width="11.7109375" bestFit="1" customWidth="1"/>
  </cols>
  <sheetData>
    <row r="1" spans="1:18" ht="18" x14ac:dyDescent="0.25">
      <c r="A1" s="438" t="s">
        <v>570</v>
      </c>
      <c r="B1" s="439"/>
      <c r="C1" s="439"/>
      <c r="D1" s="439"/>
      <c r="E1" s="439"/>
      <c r="F1" s="439"/>
      <c r="G1" s="439"/>
      <c r="H1" s="439"/>
      <c r="I1" s="439"/>
      <c r="J1" s="439"/>
      <c r="K1" s="439"/>
      <c r="L1" s="439"/>
      <c r="M1" s="439"/>
      <c r="N1" s="439"/>
      <c r="O1" s="439"/>
      <c r="P1" s="439"/>
      <c r="Q1" s="439"/>
      <c r="R1" s="440"/>
    </row>
    <row r="2" spans="1:18" ht="15.75" x14ac:dyDescent="0.25">
      <c r="A2" s="1"/>
      <c r="B2" s="441" t="s">
        <v>686</v>
      </c>
      <c r="C2" s="442"/>
      <c r="D2" s="442"/>
      <c r="E2" s="442"/>
      <c r="F2" s="442"/>
      <c r="G2" s="442"/>
      <c r="H2" s="442"/>
      <c r="I2" s="443"/>
      <c r="J2" s="441" t="s">
        <v>688</v>
      </c>
      <c r="K2" s="442"/>
      <c r="L2" s="442"/>
      <c r="M2" s="442"/>
      <c r="N2" s="442"/>
      <c r="O2" s="442"/>
      <c r="P2" s="442"/>
      <c r="Q2" s="442"/>
      <c r="R2" s="443"/>
    </row>
    <row r="3" spans="1:18" ht="15.75" x14ac:dyDescent="0.25">
      <c r="A3" s="1"/>
      <c r="B3" s="441" t="s">
        <v>687</v>
      </c>
      <c r="C3" s="442"/>
      <c r="D3" s="442"/>
      <c r="E3" s="442"/>
      <c r="F3" s="442"/>
      <c r="G3" s="442"/>
      <c r="H3" s="442"/>
      <c r="I3" s="443"/>
      <c r="J3" s="441" t="s">
        <v>689</v>
      </c>
      <c r="K3" s="442"/>
      <c r="L3" s="442"/>
      <c r="M3" s="442"/>
      <c r="N3" s="442"/>
      <c r="O3" s="442"/>
      <c r="P3" s="442"/>
      <c r="Q3" s="442"/>
      <c r="R3" s="443"/>
    </row>
    <row r="4" spans="1:18" ht="15.75" x14ac:dyDescent="0.25">
      <c r="A4" s="2"/>
      <c r="B4" s="441" t="s">
        <v>690</v>
      </c>
      <c r="C4" s="442"/>
      <c r="D4" s="442"/>
      <c r="E4" s="442"/>
      <c r="F4" s="442"/>
      <c r="G4" s="442"/>
      <c r="H4" s="442"/>
      <c r="I4" s="442"/>
      <c r="J4" s="442"/>
      <c r="K4" s="442"/>
      <c r="L4" s="442"/>
      <c r="M4" s="442"/>
      <c r="N4" s="442"/>
      <c r="O4" s="442"/>
      <c r="P4" s="442"/>
      <c r="Q4" s="442"/>
      <c r="R4" s="443"/>
    </row>
    <row r="5" spans="1:18" x14ac:dyDescent="0.25">
      <c r="A5" s="432" t="s">
        <v>6</v>
      </c>
      <c r="B5" s="433" t="s">
        <v>7</v>
      </c>
      <c r="C5" s="434" t="s">
        <v>571</v>
      </c>
      <c r="D5" s="435" t="s">
        <v>572</v>
      </c>
      <c r="E5" s="444" t="s">
        <v>573</v>
      </c>
      <c r="F5" s="433" t="s">
        <v>574</v>
      </c>
      <c r="G5" s="433"/>
      <c r="H5" s="433" t="s">
        <v>575</v>
      </c>
      <c r="I5" s="433"/>
      <c r="J5" s="433" t="s">
        <v>576</v>
      </c>
      <c r="K5" s="433"/>
      <c r="L5" s="433" t="s">
        <v>577</v>
      </c>
      <c r="M5" s="433"/>
      <c r="N5" s="433" t="s">
        <v>578</v>
      </c>
      <c r="O5" s="433"/>
      <c r="P5" s="433" t="s">
        <v>579</v>
      </c>
      <c r="Q5" s="433"/>
      <c r="R5" s="445" t="s">
        <v>580</v>
      </c>
    </row>
    <row r="6" spans="1:18" x14ac:dyDescent="0.25">
      <c r="A6" s="432"/>
      <c r="B6" s="433"/>
      <c r="C6" s="434"/>
      <c r="D6" s="436"/>
      <c r="E6" s="444"/>
      <c r="F6" s="4" t="s">
        <v>581</v>
      </c>
      <c r="G6" s="3" t="s">
        <v>571</v>
      </c>
      <c r="H6" s="4" t="s">
        <v>581</v>
      </c>
      <c r="I6" s="3" t="s">
        <v>571</v>
      </c>
      <c r="J6" s="4" t="s">
        <v>581</v>
      </c>
      <c r="K6" s="3" t="s">
        <v>571</v>
      </c>
      <c r="L6" s="4" t="s">
        <v>581</v>
      </c>
      <c r="M6" s="3" t="s">
        <v>571</v>
      </c>
      <c r="N6" s="4" t="s">
        <v>581</v>
      </c>
      <c r="O6" s="3" t="s">
        <v>571</v>
      </c>
      <c r="P6" s="4" t="s">
        <v>581</v>
      </c>
      <c r="Q6" s="3" t="s">
        <v>571</v>
      </c>
      <c r="R6" s="445"/>
    </row>
    <row r="7" spans="1:18" x14ac:dyDescent="0.25">
      <c r="A7" s="5">
        <v>1</v>
      </c>
      <c r="B7" s="6" t="str">
        <f>'[1]CONVÊNIO-EM ---'!B6</f>
        <v>INSTALAÇÃO DOS SERVIÇOS DE ENGENHARIA</v>
      </c>
      <c r="C7" s="7">
        <f>'PLANILHA CONVÊNIO'!$F45</f>
        <v>58038.025499999996</v>
      </c>
      <c r="D7" s="8">
        <f>C7*(1+'PLANILHA CONVÊNIO'!$C$553)</f>
        <v>71392.575167549992</v>
      </c>
      <c r="E7" s="9">
        <f>D7/$D$28</f>
        <v>1.7507003835391988E-2</v>
      </c>
      <c r="F7" s="10">
        <v>1</v>
      </c>
      <c r="G7" s="7">
        <f t="shared" ref="G7:G26" si="0">D7*F7</f>
        <v>71392.575167549992</v>
      </c>
      <c r="H7" s="10"/>
      <c r="I7" s="7">
        <f t="shared" ref="I7:I26" si="1">D7*H7</f>
        <v>0</v>
      </c>
      <c r="J7" s="10"/>
      <c r="K7" s="7">
        <f t="shared" ref="K7:K26" si="2">D7*J7</f>
        <v>0</v>
      </c>
      <c r="L7" s="10"/>
      <c r="M7" s="7">
        <f t="shared" ref="M7:M26" si="3">D7*L7</f>
        <v>0</v>
      </c>
      <c r="N7" s="10"/>
      <c r="O7" s="7">
        <f t="shared" ref="O7:O26" si="4">D7*N7</f>
        <v>0</v>
      </c>
      <c r="P7" s="10"/>
      <c r="Q7" s="7">
        <f t="shared" ref="Q7:Q26" si="5">D7*P7</f>
        <v>0</v>
      </c>
      <c r="R7" s="7">
        <f>G7+I7+K7+M7+O7+Q7</f>
        <v>71392.575167549992</v>
      </c>
    </row>
    <row r="8" spans="1:18" x14ac:dyDescent="0.25">
      <c r="A8" s="11">
        <v>2</v>
      </c>
      <c r="B8" s="12" t="str">
        <f>'[1]CONVÊNIO-EM ---'!B33</f>
        <v>DEMOLIÇÕES E REMOÇÕES</v>
      </c>
      <c r="C8" s="7">
        <f>'PLANILHA CONVÊNIO'!F87</f>
        <v>63769.006600000008</v>
      </c>
      <c r="D8" s="8">
        <f>C8*(1+'PLANILHA CONVÊNIO'!$C$553)</f>
        <v>78442.255018660013</v>
      </c>
      <c r="E8" s="9">
        <f t="shared" ref="E8:E26" si="6">D8/$D$28</f>
        <v>1.9235737837520632E-2</v>
      </c>
      <c r="F8" s="13">
        <v>1</v>
      </c>
      <c r="G8" s="7">
        <f t="shared" si="0"/>
        <v>78442.255018660013</v>
      </c>
      <c r="H8" s="13"/>
      <c r="I8" s="7">
        <f t="shared" si="1"/>
        <v>0</v>
      </c>
      <c r="J8" s="13"/>
      <c r="K8" s="7">
        <f t="shared" si="2"/>
        <v>0</v>
      </c>
      <c r="L8" s="13"/>
      <c r="M8" s="7">
        <f t="shared" si="3"/>
        <v>0</v>
      </c>
      <c r="N8" s="13"/>
      <c r="O8" s="7">
        <f t="shared" si="4"/>
        <v>0</v>
      </c>
      <c r="P8" s="13"/>
      <c r="Q8" s="7">
        <f t="shared" si="5"/>
        <v>0</v>
      </c>
      <c r="R8" s="7">
        <f t="shared" ref="R8:R26" si="7">G8+I8+K8+M8+O8+Q8</f>
        <v>78442.255018660013</v>
      </c>
    </row>
    <row r="9" spans="1:18" x14ac:dyDescent="0.25">
      <c r="A9" s="5">
        <v>3</v>
      </c>
      <c r="B9" s="12" t="str">
        <f>'[1]CONVÊNIO-EM ---'!B112</f>
        <v>TRABALHOS EM TERRA</v>
      </c>
      <c r="C9" s="7">
        <f>'PLANILHA CONVÊNIO'!F103</f>
        <v>110707.29209999999</v>
      </c>
      <c r="D9" s="8">
        <f>C9*(1+'PLANILHA CONVÊNIO'!$C$553)</f>
        <v>136181.04001221</v>
      </c>
      <c r="E9" s="9">
        <f t="shared" si="6"/>
        <v>3.3394536955785328E-2</v>
      </c>
      <c r="F9" s="13">
        <v>1</v>
      </c>
      <c r="G9" s="7">
        <f t="shared" si="0"/>
        <v>136181.04001221</v>
      </c>
      <c r="H9" s="13"/>
      <c r="I9" s="7">
        <f t="shared" si="1"/>
        <v>0</v>
      </c>
      <c r="J9" s="13"/>
      <c r="K9" s="7">
        <f t="shared" si="2"/>
        <v>0</v>
      </c>
      <c r="L9" s="13"/>
      <c r="M9" s="7">
        <f t="shared" si="3"/>
        <v>0</v>
      </c>
      <c r="N9" s="13"/>
      <c r="O9" s="7">
        <f t="shared" si="4"/>
        <v>0</v>
      </c>
      <c r="P9" s="13"/>
      <c r="Q9" s="7">
        <f t="shared" si="5"/>
        <v>0</v>
      </c>
      <c r="R9" s="7">
        <f t="shared" si="7"/>
        <v>136181.04001221</v>
      </c>
    </row>
    <row r="10" spans="1:18" x14ac:dyDescent="0.25">
      <c r="A10" s="11">
        <v>4</v>
      </c>
      <c r="B10" s="12" t="str">
        <f>'[1]CONVÊNIO-EM ---'!B132</f>
        <v>SONDAGEM, FUNDAÇÕES, MUROS E CONTENÇÕES</v>
      </c>
      <c r="C10" s="7">
        <f>'PLANILHA CONVÊNIO'!F144</f>
        <v>284593.09331999999</v>
      </c>
      <c r="D10" s="8">
        <f>C10*(1+'PLANILHA CONVÊNIO'!$C$553)</f>
        <v>350077.964092932</v>
      </c>
      <c r="E10" s="9">
        <f t="shared" si="6"/>
        <v>8.5846689878850385E-2</v>
      </c>
      <c r="F10" s="13"/>
      <c r="G10" s="7">
        <f t="shared" si="0"/>
        <v>0</v>
      </c>
      <c r="H10" s="13">
        <v>1</v>
      </c>
      <c r="I10" s="7">
        <f t="shared" si="1"/>
        <v>350077.964092932</v>
      </c>
      <c r="J10" s="13"/>
      <c r="K10" s="7">
        <f t="shared" si="2"/>
        <v>0</v>
      </c>
      <c r="L10" s="13"/>
      <c r="M10" s="7">
        <f t="shared" si="3"/>
        <v>0</v>
      </c>
      <c r="N10" s="13"/>
      <c r="O10" s="7">
        <f t="shared" si="4"/>
        <v>0</v>
      </c>
      <c r="P10" s="13"/>
      <c r="Q10" s="7">
        <f t="shared" si="5"/>
        <v>0</v>
      </c>
      <c r="R10" s="7">
        <f t="shared" si="7"/>
        <v>350077.964092932</v>
      </c>
    </row>
    <row r="11" spans="1:18" x14ac:dyDescent="0.25">
      <c r="A11" s="5">
        <v>5</v>
      </c>
      <c r="B11" s="12" t="str">
        <f>'[1]CONVÊNIO-EM ---'!B173</f>
        <v>SUPERESTRUTURA</v>
      </c>
      <c r="C11" s="7">
        <f>'PLANILHA CONVÊNIO'!F165</f>
        <v>831846.71279000002</v>
      </c>
      <c r="D11" s="8">
        <f>C11*(1+'PLANILHA CONVÊNIO'!$C$553)</f>
        <v>1023254.641402979</v>
      </c>
      <c r="E11" s="9">
        <f t="shared" si="6"/>
        <v>0.25092417369148351</v>
      </c>
      <c r="F11" s="13"/>
      <c r="G11" s="7">
        <f t="shared" si="0"/>
        <v>0</v>
      </c>
      <c r="H11" s="13"/>
      <c r="I11" s="7">
        <f t="shared" si="1"/>
        <v>0</v>
      </c>
      <c r="J11" s="13">
        <v>0.5</v>
      </c>
      <c r="K11" s="7">
        <f t="shared" si="2"/>
        <v>511627.32070148952</v>
      </c>
      <c r="L11" s="13">
        <v>0.5</v>
      </c>
      <c r="M11" s="7">
        <f t="shared" si="3"/>
        <v>511627.32070148952</v>
      </c>
      <c r="N11" s="13"/>
      <c r="O11" s="7">
        <f t="shared" si="4"/>
        <v>0</v>
      </c>
      <c r="P11" s="13"/>
      <c r="Q11" s="7">
        <f t="shared" si="5"/>
        <v>0</v>
      </c>
      <c r="R11" s="7">
        <f t="shared" si="7"/>
        <v>1023254.641402979</v>
      </c>
    </row>
    <row r="12" spans="1:18" x14ac:dyDescent="0.25">
      <c r="A12" s="11">
        <v>6</v>
      </c>
      <c r="B12" s="12" t="str">
        <f>'[1]CONVÊNIO-EM ---'!B199</f>
        <v>ALVENARIA</v>
      </c>
      <c r="C12" s="7">
        <f>'PLANILHA CONVÊNIO'!F173</f>
        <v>169518.86920000002</v>
      </c>
      <c r="D12" s="8">
        <f>C12*(1+'PLANILHA CONVÊNIO'!$C$553)</f>
        <v>208525.16100292001</v>
      </c>
      <c r="E12" s="9">
        <f t="shared" si="6"/>
        <v>5.1134880411390173E-2</v>
      </c>
      <c r="F12" s="13"/>
      <c r="G12" s="7">
        <f t="shared" si="0"/>
        <v>0</v>
      </c>
      <c r="H12" s="13"/>
      <c r="I12" s="7">
        <f t="shared" si="1"/>
        <v>0</v>
      </c>
      <c r="J12" s="13">
        <v>0.5</v>
      </c>
      <c r="K12" s="7">
        <f t="shared" si="2"/>
        <v>104262.58050146</v>
      </c>
      <c r="L12" s="13">
        <v>0.5</v>
      </c>
      <c r="M12" s="7">
        <f t="shared" si="3"/>
        <v>104262.58050146</v>
      </c>
      <c r="N12" s="13"/>
      <c r="O12" s="7">
        <f t="shared" si="4"/>
        <v>0</v>
      </c>
      <c r="P12" s="13"/>
      <c r="Q12" s="7">
        <f t="shared" si="5"/>
        <v>0</v>
      </c>
      <c r="R12" s="7">
        <f t="shared" si="7"/>
        <v>208525.16100292001</v>
      </c>
    </row>
    <row r="13" spans="1:18" x14ac:dyDescent="0.25">
      <c r="A13" s="5">
        <v>7</v>
      </c>
      <c r="B13" s="12" t="str">
        <f>'[1]CONVÊNIO-EM ---'!B220</f>
        <v>COBERTURA E FORRO</v>
      </c>
      <c r="C13" s="7">
        <f>'PLANILHA CONVÊNIO'!F214</f>
        <v>541537.25450000004</v>
      </c>
      <c r="D13" s="8">
        <f>C13*(1+'PLANILHA CONVÊNIO'!$C$553)</f>
        <v>666144.97676045005</v>
      </c>
      <c r="E13" s="9">
        <f t="shared" si="6"/>
        <v>0.16335315872417383</v>
      </c>
      <c r="F13" s="13"/>
      <c r="G13" s="7">
        <f t="shared" si="0"/>
        <v>0</v>
      </c>
      <c r="H13" s="13"/>
      <c r="I13" s="7">
        <f t="shared" si="1"/>
        <v>0</v>
      </c>
      <c r="J13" s="13">
        <v>0.25</v>
      </c>
      <c r="K13" s="7">
        <f t="shared" si="2"/>
        <v>166536.24419011251</v>
      </c>
      <c r="L13" s="13">
        <v>0.25</v>
      </c>
      <c r="M13" s="7">
        <f t="shared" si="3"/>
        <v>166536.24419011251</v>
      </c>
      <c r="N13" s="13">
        <v>0.5</v>
      </c>
      <c r="O13" s="7">
        <f t="shared" si="4"/>
        <v>333072.48838022503</v>
      </c>
      <c r="P13" s="13"/>
      <c r="Q13" s="7">
        <f t="shared" si="5"/>
        <v>0</v>
      </c>
      <c r="R13" s="7">
        <f t="shared" si="7"/>
        <v>666144.97676045005</v>
      </c>
    </row>
    <row r="14" spans="1:18" x14ac:dyDescent="0.25">
      <c r="A14" s="11">
        <v>8</v>
      </c>
      <c r="B14" s="14" t="str">
        <f>'[1]CONVÊNIO-EM ---'!B314</f>
        <v>INSTALAÇÕES HIDRÁULICAS</v>
      </c>
      <c r="C14" s="7">
        <f>'PLANILHA CONVÊNIO'!F298</f>
        <v>40177.656000000003</v>
      </c>
      <c r="D14" s="8">
        <f>C14*(1+'PLANILHA CONVÊNIO'!$C$553)</f>
        <v>49422.534645600004</v>
      </c>
      <c r="E14" s="9">
        <f t="shared" si="6"/>
        <v>1.2119474631146094E-2</v>
      </c>
      <c r="F14" s="13"/>
      <c r="G14" s="7">
        <f t="shared" si="0"/>
        <v>0</v>
      </c>
      <c r="H14" s="13"/>
      <c r="I14" s="7">
        <f t="shared" si="1"/>
        <v>0</v>
      </c>
      <c r="J14" s="13">
        <v>0.25</v>
      </c>
      <c r="K14" s="7">
        <f t="shared" si="2"/>
        <v>12355.633661400001</v>
      </c>
      <c r="L14" s="13">
        <v>0.25</v>
      </c>
      <c r="M14" s="7">
        <f t="shared" si="3"/>
        <v>12355.633661400001</v>
      </c>
      <c r="N14" s="13">
        <v>0.25</v>
      </c>
      <c r="O14" s="7">
        <f t="shared" si="4"/>
        <v>12355.633661400001</v>
      </c>
      <c r="P14" s="13">
        <v>0.25</v>
      </c>
      <c r="Q14" s="7">
        <f t="shared" si="5"/>
        <v>12355.633661400001</v>
      </c>
      <c r="R14" s="7">
        <f t="shared" si="7"/>
        <v>49422.534645600004</v>
      </c>
    </row>
    <row r="15" spans="1:18" x14ac:dyDescent="0.25">
      <c r="A15" s="5">
        <v>9</v>
      </c>
      <c r="B15" s="12" t="str">
        <f>'[1]CONVÊNIO-EM ---'!B418</f>
        <v>INSTALAÇÕES SANITÁRIAS</v>
      </c>
      <c r="C15" s="7">
        <f>'PLANILHA CONVÊNIO'!F335</f>
        <v>81718.6351</v>
      </c>
      <c r="D15" s="8">
        <f>C15*(1+'PLANILHA CONVÊNIO'!$C$553)</f>
        <v>100522.09303650999</v>
      </c>
      <c r="E15" s="9">
        <f t="shared" si="6"/>
        <v>2.4650191762962341E-2</v>
      </c>
      <c r="F15" s="13"/>
      <c r="G15" s="7">
        <f t="shared" si="0"/>
        <v>0</v>
      </c>
      <c r="H15" s="13"/>
      <c r="I15" s="7">
        <f t="shared" si="1"/>
        <v>0</v>
      </c>
      <c r="J15" s="13">
        <v>0.25</v>
      </c>
      <c r="K15" s="7">
        <f t="shared" si="2"/>
        <v>25130.523259127498</v>
      </c>
      <c r="L15" s="13">
        <v>0.25</v>
      </c>
      <c r="M15" s="7">
        <f t="shared" si="3"/>
        <v>25130.523259127498</v>
      </c>
      <c r="N15" s="13">
        <v>0.25</v>
      </c>
      <c r="O15" s="7">
        <f t="shared" si="4"/>
        <v>25130.523259127498</v>
      </c>
      <c r="P15" s="13">
        <v>0.25</v>
      </c>
      <c r="Q15" s="7">
        <f t="shared" si="5"/>
        <v>25130.523259127498</v>
      </c>
      <c r="R15" s="7">
        <f t="shared" si="7"/>
        <v>100522.09303650999</v>
      </c>
    </row>
    <row r="16" spans="1:18" x14ac:dyDescent="0.25">
      <c r="A16" s="11">
        <v>10</v>
      </c>
      <c r="B16" s="12" t="str">
        <f>'[1]CONVÊNIO-EM ---'!B459</f>
        <v>INSTALAÇÃO ELÉTRICA</v>
      </c>
      <c r="C16" s="7">
        <f>'PLANILHA CONVÊNIO'!F392</f>
        <v>133322.94800000003</v>
      </c>
      <c r="D16" s="8">
        <f>C16*(1+'PLANILHA CONVÊNIO'!$C$553)</f>
        <v>164000.55833480004</v>
      </c>
      <c r="E16" s="9">
        <f t="shared" si="6"/>
        <v>4.0216484655939362E-2</v>
      </c>
      <c r="F16" s="13"/>
      <c r="G16" s="7">
        <f t="shared" si="0"/>
        <v>0</v>
      </c>
      <c r="H16" s="13"/>
      <c r="I16" s="7">
        <f t="shared" si="1"/>
        <v>0</v>
      </c>
      <c r="J16" s="13">
        <v>0.25</v>
      </c>
      <c r="K16" s="7">
        <f t="shared" si="2"/>
        <v>41000.139583700009</v>
      </c>
      <c r="L16" s="13">
        <v>0.25</v>
      </c>
      <c r="M16" s="7">
        <f t="shared" si="3"/>
        <v>41000.139583700009</v>
      </c>
      <c r="N16" s="13">
        <v>0.25</v>
      </c>
      <c r="O16" s="7">
        <f t="shared" si="4"/>
        <v>41000.139583700009</v>
      </c>
      <c r="P16" s="13">
        <v>0.25</v>
      </c>
      <c r="Q16" s="7">
        <f t="shared" si="5"/>
        <v>41000.139583700009</v>
      </c>
      <c r="R16" s="7">
        <f t="shared" si="7"/>
        <v>164000.55833480004</v>
      </c>
    </row>
    <row r="17" spans="1:18" x14ac:dyDescent="0.25">
      <c r="A17" s="5">
        <v>11</v>
      </c>
      <c r="B17" s="12" t="str">
        <f>'[1]CONVÊNIO-EM ---'!B599</f>
        <v>ESQUADRIAS DE MADEIRA</v>
      </c>
      <c r="C17" s="7">
        <f>'PLANILHA CONVÊNIO'!F406</f>
        <v>65829.751999999993</v>
      </c>
      <c r="D17" s="8">
        <f>C17*(1+'PLANILHA CONVÊNIO'!$C$553)</f>
        <v>80977.177935199987</v>
      </c>
      <c r="E17" s="9">
        <f t="shared" si="6"/>
        <v>1.9857355773533394E-2</v>
      </c>
      <c r="F17" s="13"/>
      <c r="G17" s="7">
        <f t="shared" si="0"/>
        <v>0</v>
      </c>
      <c r="H17" s="13"/>
      <c r="I17" s="7">
        <f t="shared" si="1"/>
        <v>0</v>
      </c>
      <c r="J17" s="13"/>
      <c r="K17" s="7">
        <f t="shared" si="2"/>
        <v>0</v>
      </c>
      <c r="L17" s="13">
        <v>0.5</v>
      </c>
      <c r="M17" s="7">
        <f t="shared" si="3"/>
        <v>40488.588967599993</v>
      </c>
      <c r="N17" s="13">
        <v>0.5</v>
      </c>
      <c r="O17" s="7">
        <f t="shared" si="4"/>
        <v>40488.588967599993</v>
      </c>
      <c r="P17" s="13"/>
      <c r="Q17" s="7">
        <f t="shared" si="5"/>
        <v>0</v>
      </c>
      <c r="R17" s="7">
        <f t="shared" si="7"/>
        <v>80977.177935199987</v>
      </c>
    </row>
    <row r="18" spans="1:18" x14ac:dyDescent="0.25">
      <c r="A18" s="11">
        <v>12</v>
      </c>
      <c r="B18" s="12" t="str">
        <f>'[1]CONVÊNIO-EM ---'!B642</f>
        <v>ESQUADRIAS METÁLICAS</v>
      </c>
      <c r="C18" s="7">
        <f>'PLANILHA CONVÊNIO'!F420</f>
        <v>96923.069799999997</v>
      </c>
      <c r="D18" s="8">
        <f>C18*(1+'PLANILHA CONVÊNIO'!$C$553)</f>
        <v>119225.06816097999</v>
      </c>
      <c r="E18" s="9">
        <f t="shared" si="6"/>
        <v>2.923656585675137E-2</v>
      </c>
      <c r="F18" s="13"/>
      <c r="G18" s="7">
        <f t="shared" si="0"/>
        <v>0</v>
      </c>
      <c r="H18" s="13"/>
      <c r="I18" s="7">
        <f t="shared" si="1"/>
        <v>0</v>
      </c>
      <c r="J18" s="13"/>
      <c r="K18" s="7">
        <f t="shared" si="2"/>
        <v>0</v>
      </c>
      <c r="L18" s="13">
        <v>0.5</v>
      </c>
      <c r="M18" s="7">
        <f t="shared" si="3"/>
        <v>59612.534080489997</v>
      </c>
      <c r="N18" s="13">
        <v>0.5</v>
      </c>
      <c r="O18" s="7">
        <f t="shared" si="4"/>
        <v>59612.534080489997</v>
      </c>
      <c r="P18" s="13"/>
      <c r="Q18" s="7">
        <f t="shared" si="5"/>
        <v>0</v>
      </c>
      <c r="R18" s="7">
        <f t="shared" si="7"/>
        <v>119225.06816097999</v>
      </c>
    </row>
    <row r="19" spans="1:18" x14ac:dyDescent="0.25">
      <c r="A19" s="5">
        <v>13</v>
      </c>
      <c r="B19" s="14" t="str">
        <f>'[1]CONVÊNIO-EM ---'!B673</f>
        <v>FERRAGENS</v>
      </c>
      <c r="C19" s="7">
        <f>'PLANILHA CONVÊNIO'!F432</f>
        <v>9112.98</v>
      </c>
      <c r="D19" s="8">
        <f>C19*(1+'PLANILHA CONVÊNIO'!$C$553)</f>
        <v>11209.876698</v>
      </c>
      <c r="E19" s="9">
        <f t="shared" si="6"/>
        <v>2.7489042647022943E-3</v>
      </c>
      <c r="F19" s="13"/>
      <c r="G19" s="7">
        <f t="shared" si="0"/>
        <v>0</v>
      </c>
      <c r="H19" s="13"/>
      <c r="I19" s="7">
        <f t="shared" si="1"/>
        <v>0</v>
      </c>
      <c r="J19" s="13"/>
      <c r="K19" s="7">
        <f t="shared" si="2"/>
        <v>0</v>
      </c>
      <c r="L19" s="13"/>
      <c r="M19" s="7">
        <f t="shared" si="3"/>
        <v>0</v>
      </c>
      <c r="N19" s="13"/>
      <c r="O19" s="7">
        <f t="shared" si="4"/>
        <v>0</v>
      </c>
      <c r="P19" s="13">
        <v>1</v>
      </c>
      <c r="Q19" s="7">
        <f t="shared" si="5"/>
        <v>11209.876698</v>
      </c>
      <c r="R19" s="7">
        <f t="shared" si="7"/>
        <v>11209.876698</v>
      </c>
    </row>
    <row r="20" spans="1:18" x14ac:dyDescent="0.25">
      <c r="A20" s="11">
        <v>14</v>
      </c>
      <c r="B20" s="12" t="str">
        <f>'[1]CONVÊNIO-EM ---'!B703</f>
        <v>REVESTIMENTO</v>
      </c>
      <c r="C20" s="7">
        <f>'PLANILHA CONVÊNIO'!F451</f>
        <v>225250.67070000002</v>
      </c>
      <c r="D20" s="8">
        <f>C20*(1+'PLANILHA CONVÊNIO'!$C$553)</f>
        <v>277080.85002807004</v>
      </c>
      <c r="E20" s="9">
        <f t="shared" si="6"/>
        <v>6.7946218395550317E-2</v>
      </c>
      <c r="F20" s="13"/>
      <c r="G20" s="7">
        <f t="shared" si="0"/>
        <v>0</v>
      </c>
      <c r="H20" s="13"/>
      <c r="I20" s="7">
        <f t="shared" si="1"/>
        <v>0</v>
      </c>
      <c r="J20" s="13">
        <v>0.25</v>
      </c>
      <c r="K20" s="7">
        <f t="shared" si="2"/>
        <v>69270.21250701751</v>
      </c>
      <c r="L20" s="13">
        <v>0.25</v>
      </c>
      <c r="M20" s="7">
        <f t="shared" si="3"/>
        <v>69270.21250701751</v>
      </c>
      <c r="N20" s="13">
        <v>0.25</v>
      </c>
      <c r="O20" s="7">
        <f t="shared" si="4"/>
        <v>69270.21250701751</v>
      </c>
      <c r="P20" s="13">
        <v>0.25</v>
      </c>
      <c r="Q20" s="7">
        <f t="shared" si="5"/>
        <v>69270.21250701751</v>
      </c>
      <c r="R20" s="7">
        <f t="shared" si="7"/>
        <v>277080.85002807004</v>
      </c>
    </row>
    <row r="21" spans="1:18" x14ac:dyDescent="0.25">
      <c r="A21" s="5">
        <v>15</v>
      </c>
      <c r="B21" s="12" t="str">
        <f>'[1]CONVÊNIO-EM ---'!B729</f>
        <v>PISOS E RODAPÉS</v>
      </c>
      <c r="C21" s="7">
        <f>'PLANILHA CONVÊNIO'!F487</f>
        <v>382437.63169999997</v>
      </c>
      <c r="D21" s="8">
        <f>C21*(1+'PLANILHA CONVÊNIO'!$C$553)</f>
        <v>470436.53075416997</v>
      </c>
      <c r="E21" s="9">
        <f t="shared" si="6"/>
        <v>0.1153612140883416</v>
      </c>
      <c r="F21" s="13"/>
      <c r="G21" s="7">
        <f t="shared" si="0"/>
        <v>0</v>
      </c>
      <c r="H21" s="13"/>
      <c r="I21" s="7">
        <f t="shared" si="1"/>
        <v>0</v>
      </c>
      <c r="J21" s="13">
        <v>0.25</v>
      </c>
      <c r="K21" s="7">
        <f t="shared" si="2"/>
        <v>117609.13268854249</v>
      </c>
      <c r="L21" s="13">
        <v>0.25</v>
      </c>
      <c r="M21" s="7">
        <f t="shared" si="3"/>
        <v>117609.13268854249</v>
      </c>
      <c r="N21" s="13">
        <v>0.25</v>
      </c>
      <c r="O21" s="7">
        <f t="shared" si="4"/>
        <v>117609.13268854249</v>
      </c>
      <c r="P21" s="13">
        <v>0.25</v>
      </c>
      <c r="Q21" s="7">
        <f t="shared" si="5"/>
        <v>117609.13268854249</v>
      </c>
      <c r="R21" s="7">
        <f t="shared" si="7"/>
        <v>470436.53075416997</v>
      </c>
    </row>
    <row r="22" spans="1:18" x14ac:dyDescent="0.25">
      <c r="A22" s="5">
        <v>17</v>
      </c>
      <c r="B22" s="12" t="str">
        <f>'[1]CONVÊNIO-EM ---'!B804</f>
        <v>PINTURA</v>
      </c>
      <c r="C22" s="7">
        <f>'PLANILHA CONVÊNIO'!F507</f>
        <v>145534.32810000001</v>
      </c>
      <c r="D22" s="8">
        <f>C22*(1+'PLANILHA CONVÊNIO'!$C$553)</f>
        <v>179021.77699581001</v>
      </c>
      <c r="E22" s="9">
        <f t="shared" si="6"/>
        <v>4.3900012419063023E-2</v>
      </c>
      <c r="F22" s="13"/>
      <c r="G22" s="7">
        <f t="shared" si="0"/>
        <v>0</v>
      </c>
      <c r="H22" s="13"/>
      <c r="I22" s="7">
        <f t="shared" si="1"/>
        <v>0</v>
      </c>
      <c r="J22" s="13"/>
      <c r="K22" s="7">
        <f t="shared" si="2"/>
        <v>0</v>
      </c>
      <c r="L22" s="13"/>
      <c r="M22" s="7">
        <f t="shared" si="3"/>
        <v>0</v>
      </c>
      <c r="N22" s="13"/>
      <c r="O22" s="7">
        <f t="shared" si="4"/>
        <v>0</v>
      </c>
      <c r="P22" s="13">
        <v>1</v>
      </c>
      <c r="Q22" s="7">
        <f t="shared" si="5"/>
        <v>179021.77699581001</v>
      </c>
      <c r="R22" s="7">
        <f t="shared" si="7"/>
        <v>179021.77699581001</v>
      </c>
    </row>
    <row r="23" spans="1:18" x14ac:dyDescent="0.25">
      <c r="A23" s="11">
        <v>18</v>
      </c>
      <c r="B23" s="12" t="str">
        <f>'[1]CONVÊNIO-EM ---'!B838</f>
        <v>BANCADAS, PRATELEIRAS E DIVISÓRIAS</v>
      </c>
      <c r="C23" s="7">
        <f>'PLANILHA CONVÊNIO'!F518</f>
        <v>36851.484600000003</v>
      </c>
      <c r="D23" s="8">
        <f>C23*(1+'PLANILHA CONVÊNIO'!$C$553)</f>
        <v>45331.011206460003</v>
      </c>
      <c r="E23" s="9">
        <f t="shared" si="6"/>
        <v>1.1116144573734488E-2</v>
      </c>
      <c r="F23" s="13"/>
      <c r="G23" s="7">
        <f t="shared" si="0"/>
        <v>0</v>
      </c>
      <c r="H23" s="13"/>
      <c r="I23" s="7">
        <f t="shared" si="1"/>
        <v>0</v>
      </c>
      <c r="J23" s="13"/>
      <c r="K23" s="7">
        <f t="shared" si="2"/>
        <v>0</v>
      </c>
      <c r="L23" s="13"/>
      <c r="M23" s="7">
        <f t="shared" si="3"/>
        <v>0</v>
      </c>
      <c r="N23" s="13">
        <v>0.5</v>
      </c>
      <c r="O23" s="7">
        <f t="shared" si="4"/>
        <v>22665.505603230002</v>
      </c>
      <c r="P23" s="13">
        <v>0.5</v>
      </c>
      <c r="Q23" s="7">
        <f t="shared" si="5"/>
        <v>22665.505603230002</v>
      </c>
      <c r="R23" s="7">
        <f t="shared" si="7"/>
        <v>45331.011206460003</v>
      </c>
    </row>
    <row r="24" spans="1:18" x14ac:dyDescent="0.25">
      <c r="A24" s="5">
        <v>19</v>
      </c>
      <c r="B24" s="12" t="str">
        <f>'[1]CONVÊNIO-EM ---'!B872</f>
        <v>DIVERSOS</v>
      </c>
      <c r="C24" s="7">
        <f>'PLANILHA CONVÊNIO'!F530</f>
        <v>2332.39</v>
      </c>
      <c r="D24" s="8">
        <f>C24*(1+'PLANILHA CONVÊNIO'!$C$553)</f>
        <v>2869.0729389999997</v>
      </c>
      <c r="E24" s="9">
        <f t="shared" si="6"/>
        <v>7.0355875004103846E-4</v>
      </c>
      <c r="F24" s="13"/>
      <c r="G24" s="7">
        <f t="shared" si="0"/>
        <v>0</v>
      </c>
      <c r="H24" s="13"/>
      <c r="I24" s="7">
        <f t="shared" si="1"/>
        <v>0</v>
      </c>
      <c r="J24" s="13"/>
      <c r="K24" s="7">
        <f t="shared" si="2"/>
        <v>0</v>
      </c>
      <c r="L24" s="13"/>
      <c r="M24" s="7">
        <f t="shared" si="3"/>
        <v>0</v>
      </c>
      <c r="N24" s="13"/>
      <c r="O24" s="7">
        <f t="shared" si="4"/>
        <v>0</v>
      </c>
      <c r="P24" s="13">
        <v>1</v>
      </c>
      <c r="Q24" s="7">
        <f t="shared" si="5"/>
        <v>2869.0729389999997</v>
      </c>
      <c r="R24" s="7">
        <f t="shared" si="7"/>
        <v>2869.0729389999997</v>
      </c>
    </row>
    <row r="25" spans="1:18" x14ac:dyDescent="0.25">
      <c r="A25" s="5">
        <v>20</v>
      </c>
      <c r="B25" s="12" t="str">
        <f>'[1]CONVÊNIO-EM ---'!B914</f>
        <v>QUADRA</v>
      </c>
      <c r="C25" s="7">
        <f>'PLANILHA CONVÊNIO'!F545</f>
        <v>19720.560700000002</v>
      </c>
      <c r="D25" s="8">
        <f>C25*(1+'PLANILHA CONVÊNIO'!$C$553)</f>
        <v>24258.261717070003</v>
      </c>
      <c r="E25" s="9">
        <f t="shared" si="6"/>
        <v>5.948650541376198E-3</v>
      </c>
      <c r="F25" s="13"/>
      <c r="G25" s="7">
        <f t="shared" si="0"/>
        <v>0</v>
      </c>
      <c r="H25" s="13"/>
      <c r="I25" s="7">
        <f t="shared" si="1"/>
        <v>0</v>
      </c>
      <c r="J25" s="13"/>
      <c r="K25" s="7">
        <f t="shared" si="2"/>
        <v>0</v>
      </c>
      <c r="L25" s="13"/>
      <c r="M25" s="7">
        <f t="shared" si="3"/>
        <v>0</v>
      </c>
      <c r="N25" s="13"/>
      <c r="O25" s="7">
        <f t="shared" si="4"/>
        <v>0</v>
      </c>
      <c r="P25" s="13">
        <v>1</v>
      </c>
      <c r="Q25" s="7">
        <f t="shared" si="5"/>
        <v>24258.261717070003</v>
      </c>
      <c r="R25" s="7">
        <f t="shared" si="7"/>
        <v>24258.261717070003</v>
      </c>
    </row>
    <row r="26" spans="1:18" x14ac:dyDescent="0.25">
      <c r="A26" s="5">
        <v>22</v>
      </c>
      <c r="B26" s="12" t="str">
        <f>'[1]CONVÊNIO-EM ---'!B985</f>
        <v>LIMPEZA</v>
      </c>
      <c r="C26" s="7">
        <f>'PLANILHA CONVÊNIO'!F551</f>
        <v>15909.460000000001</v>
      </c>
      <c r="D26" s="8">
        <f>C26*(1+'PLANILHA CONVÊNIO'!$C$553)</f>
        <v>19570.226746</v>
      </c>
      <c r="E26" s="9">
        <f t="shared" si="6"/>
        <v>4.7990429522626584E-3</v>
      </c>
      <c r="F26" s="13"/>
      <c r="G26" s="7">
        <f t="shared" si="0"/>
        <v>0</v>
      </c>
      <c r="H26" s="13"/>
      <c r="I26" s="7">
        <f t="shared" si="1"/>
        <v>0</v>
      </c>
      <c r="J26" s="13"/>
      <c r="K26" s="7">
        <f t="shared" si="2"/>
        <v>0</v>
      </c>
      <c r="L26" s="13"/>
      <c r="M26" s="7">
        <f t="shared" si="3"/>
        <v>0</v>
      </c>
      <c r="N26" s="13"/>
      <c r="O26" s="7">
        <f t="shared" si="4"/>
        <v>0</v>
      </c>
      <c r="P26" s="13">
        <v>1</v>
      </c>
      <c r="Q26" s="7">
        <f t="shared" si="5"/>
        <v>19570.226746</v>
      </c>
      <c r="R26" s="7">
        <f t="shared" si="7"/>
        <v>19570.226746</v>
      </c>
    </row>
    <row r="27" spans="1:18" ht="15.75" x14ac:dyDescent="0.25">
      <c r="A27" s="437" t="s">
        <v>582</v>
      </c>
      <c r="B27" s="437"/>
      <c r="C27" s="15"/>
      <c r="D27" s="15"/>
      <c r="E27" s="16"/>
      <c r="F27" s="13">
        <f>G27/D28</f>
        <v>7.0137278628697952E-2</v>
      </c>
      <c r="G27" s="15">
        <f>SUM(G7:G26)</f>
        <v>286015.87019842002</v>
      </c>
      <c r="H27" s="16">
        <f>I27/D28</f>
        <v>8.5846689878850385E-2</v>
      </c>
      <c r="I27" s="15">
        <f>SUM(I7:I26)</f>
        <v>350077.964092932</v>
      </c>
      <c r="J27" s="16">
        <f>K27/D28</f>
        <v>0.2569412126159652</v>
      </c>
      <c r="K27" s="15">
        <f>SUM(K7:K26)</f>
        <v>1047791.7870928494</v>
      </c>
      <c r="L27" s="16">
        <f>M27/D28</f>
        <v>0.2814881734311076</v>
      </c>
      <c r="M27" s="15">
        <f>SUM(M7:M26)</f>
        <v>1147892.9101409395</v>
      </c>
      <c r="N27" s="16">
        <f>O27/D28</f>
        <v>0.17685500834758147</v>
      </c>
      <c r="O27" s="15">
        <f>SUM(O7:O26)</f>
        <v>721204.75873133249</v>
      </c>
      <c r="P27" s="16">
        <f>Q27/D28</f>
        <v>0.12873163709779739</v>
      </c>
      <c r="Q27" s="15">
        <f>SUM(Q7:Q26)</f>
        <v>524960.36239889753</v>
      </c>
      <c r="R27" s="15">
        <f>SUM(R7:R26)</f>
        <v>4077943.652655371</v>
      </c>
    </row>
    <row r="28" spans="1:18" ht="15.75" x14ac:dyDescent="0.25">
      <c r="A28" s="437" t="s">
        <v>583</v>
      </c>
      <c r="B28" s="437"/>
      <c r="C28" s="17">
        <f>SUM(C7:C26)</f>
        <v>3315131.8207100001</v>
      </c>
      <c r="D28" s="17">
        <f>SUM(D7:D26)</f>
        <v>4077943.652655371</v>
      </c>
      <c r="E28" s="18">
        <f>SUM(E7:E27)</f>
        <v>0.99999999999999989</v>
      </c>
      <c r="F28" s="13">
        <f>G28/D28</f>
        <v>7.0137278628697952E-2</v>
      </c>
      <c r="G28" s="15">
        <f>G27</f>
        <v>286015.87019842002</v>
      </c>
      <c r="H28" s="13">
        <f>I28/D28</f>
        <v>0.15598396850754831</v>
      </c>
      <c r="I28" s="15">
        <f>G28+I27</f>
        <v>636093.83429135196</v>
      </c>
      <c r="J28" s="13">
        <f>K28/D28</f>
        <v>0.41292518112351351</v>
      </c>
      <c r="K28" s="15">
        <f>I28+K27</f>
        <v>1683885.6213842013</v>
      </c>
      <c r="L28" s="13">
        <f>M28/D28</f>
        <v>0.69441335455462105</v>
      </c>
      <c r="M28" s="15">
        <f>K28+M27</f>
        <v>2831778.5315251406</v>
      </c>
      <c r="N28" s="13">
        <f>O28/D28</f>
        <v>0.87126836290220255</v>
      </c>
      <c r="O28" s="15">
        <f>M28+O27</f>
        <v>3552983.2902564732</v>
      </c>
      <c r="P28" s="19">
        <f>Q28/D28</f>
        <v>0.99999999999999989</v>
      </c>
      <c r="Q28" s="15">
        <f>O28+Q27</f>
        <v>4077943.6526553705</v>
      </c>
      <c r="R28" s="17">
        <f>R27</f>
        <v>4077943.652655371</v>
      </c>
    </row>
    <row r="29" spans="1:18" x14ac:dyDescent="0.25">
      <c r="A29" s="429" t="s">
        <v>691</v>
      </c>
      <c r="B29" s="430"/>
      <c r="C29" s="430"/>
      <c r="D29" s="430"/>
      <c r="E29" s="430"/>
      <c r="F29" s="430"/>
      <c r="G29" s="430"/>
      <c r="H29" s="430"/>
      <c r="I29" s="430"/>
      <c r="J29" s="430"/>
      <c r="K29" s="430"/>
      <c r="L29" s="430"/>
      <c r="M29" s="430"/>
      <c r="N29" s="430"/>
      <c r="O29" s="430"/>
      <c r="P29" s="430"/>
      <c r="Q29" s="430"/>
      <c r="R29" s="431"/>
    </row>
    <row r="30" spans="1:18" x14ac:dyDescent="0.25">
      <c r="A30" s="429" t="s">
        <v>692</v>
      </c>
      <c r="B30" s="430"/>
      <c r="C30" s="430"/>
      <c r="D30" s="430"/>
      <c r="E30" s="430"/>
      <c r="F30" s="430"/>
      <c r="G30" s="430"/>
      <c r="H30" s="430"/>
      <c r="I30" s="430"/>
      <c r="J30" s="430"/>
      <c r="K30" s="430"/>
      <c r="L30" s="430"/>
      <c r="M30" s="430"/>
      <c r="N30" s="430"/>
      <c r="O30" s="430"/>
      <c r="P30" s="430"/>
      <c r="Q30" s="430"/>
      <c r="R30" s="431"/>
    </row>
    <row r="31" spans="1:18" x14ac:dyDescent="0.25">
      <c r="A31" s="429" t="s">
        <v>693</v>
      </c>
      <c r="B31" s="430"/>
      <c r="C31" s="430"/>
      <c r="D31" s="430"/>
      <c r="E31" s="430"/>
      <c r="F31" s="430"/>
      <c r="G31" s="430"/>
      <c r="H31" s="430"/>
      <c r="I31" s="430"/>
      <c r="J31" s="430"/>
      <c r="K31" s="430"/>
      <c r="L31" s="430"/>
      <c r="M31" s="430"/>
      <c r="N31" s="430"/>
      <c r="O31" s="430"/>
      <c r="P31" s="430"/>
      <c r="Q31" s="430"/>
      <c r="R31" s="431"/>
    </row>
  </sheetData>
  <mergeCells count="23">
    <mergeCell ref="B4:R4"/>
    <mergeCell ref="E5:E6"/>
    <mergeCell ref="F5:G5"/>
    <mergeCell ref="H5:I5"/>
    <mergeCell ref="R5:R6"/>
    <mergeCell ref="P5:Q5"/>
    <mergeCell ref="A1:R1"/>
    <mergeCell ref="B2:I2"/>
    <mergeCell ref="J2:R2"/>
    <mergeCell ref="B3:I3"/>
    <mergeCell ref="J3:R3"/>
    <mergeCell ref="A29:R29"/>
    <mergeCell ref="A30:R30"/>
    <mergeCell ref="A31:R31"/>
    <mergeCell ref="A5:A6"/>
    <mergeCell ref="B5:B6"/>
    <mergeCell ref="C5:C6"/>
    <mergeCell ref="D5:D6"/>
    <mergeCell ref="J5:K5"/>
    <mergeCell ref="L5:M5"/>
    <mergeCell ref="N5:O5"/>
    <mergeCell ref="A27:B27"/>
    <mergeCell ref="A28:B28"/>
  </mergeCells>
  <printOptions horizontalCentered="1" verticalCentered="1"/>
  <pageMargins left="0.35433070866141736" right="0.35433070866141736" top="0.98425196850393704" bottom="0.98425196850393704" header="0.51181102362204722" footer="0.51181102362204722"/>
  <pageSetup paperSize="9" scale="62" fitToHeight="0"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OfvzqKBOmGap5prjHKYpITlxmqY9Lt1Yg3rB4C74ZEI=</DigestValue>
    </Reference>
    <Reference Type="http://www.w3.org/2000/09/xmldsig#Object" URI="#idOfficeObject">
      <DigestMethod Algorithm="http://www.w3.org/2001/04/xmlenc#sha256"/>
      <DigestValue>sPod/P4+Js8JQRqraYyB1cO6gTQpnyVp45VIMIGO2sI=</DigestValue>
    </Reference>
    <Reference Type="http://uri.etsi.org/01903#SignedProperties" URI="#idSignedProperties">
      <Transforms>
        <Transform Algorithm="http://www.w3.org/TR/2001/REC-xml-c14n-20010315"/>
      </Transforms>
      <DigestMethod Algorithm="http://www.w3.org/2001/04/xmlenc#sha256"/>
      <DigestValue>Y8+OEMniltvoxbmEadiJW+iI0itz53ayFV7MSD97IZ4=</DigestValue>
    </Reference>
    <Reference Type="http://www.w3.org/2000/09/xmldsig#Object" URI="#idValidSigLnImg">
      <DigestMethod Algorithm="http://www.w3.org/2001/04/xmlenc#sha256"/>
      <DigestValue>LCyShJsIL5Ns6zklrMOehhznuaD4BCWnPfejVogNKT4=</DigestValue>
    </Reference>
    <Reference Type="http://www.w3.org/2000/09/xmldsig#Object" URI="#idInvalidSigLnImg">
      <DigestMethod Algorithm="http://www.w3.org/2001/04/xmlenc#sha256"/>
      <DigestValue>NKAH5gpjw/rCQrL3t5K8yms3a1lzFjhgsb91RcQFuWo=</DigestValue>
    </Reference>
  </SignedInfo>
  <SignatureValue>cYZJDN12hyv91VbyhDKEIUQn7kzAPORWUvOjvLqVsZ7RoJsJkzGFbsmem9H/aqN3yFqeRyIzIvFy
xf6h58QIhWiNyZqDSKM2y9pmWVFmZ1A3zdE3ubIHgEe5RQatO2NyrUnXUb+Qw4yMEixodrF7j/AN
S0i0qITHG7Y4FWU5w6n/Evayn0CeiQ6XG93ZDxlybTPYfho84+96giWQj9ctW8X/AEcg2bmQpYMz
Pzj4D/RlariY+fBQ8v4YsDWFTqSDDUgN+Eh9bVzS9knO+SVD6kZE6j69a7Uv74x5QAGOc4kGudwK
nCSpcP4ib9n9xBA1z+PBtp8TVxjOR66++mCfRw==</SignatureValue>
  <KeyInfo>
    <X509Data>
      <X509Certificate>MIIG/TCCBOWgAwIBAgIIVBUhAwiAi2kwDQYJKoZIhvcNAQELBQAwWTELMAkGA1UEBhMCQlIxEzARBgNVBAoTCklDUC1CcmFzaWwxFTATBgNVBAsTDEFDIFNPTFVUSSB2NTEeMBwGA1UEAxMVQUMgU09MVVRJIE11bHRpcGxhIHY1MB4XDTIxMDMxNTE2NDQwMFoXDTI0MDMxNTE2NDQwMFowgboxCzAJBgNVBAYTAkJSMRMwEQYDVQQKEwpJQ1AtQnJhc2lsMR4wHAYDVQQLExVBQyBTT0xVVEkgTXVsdGlwbGEgdjUxFzAVBgNVBAsTDjI0NjY0NDk5MDAwMTA4MRMwEQYDVQQLEwpQcmVzZW5jaWFsMRowGAYDVQQLExFDZXJ0aWZpY2FkbyBQRiBBMzEsMCoGA1UEAxMjVEhBTUlMQSBJU1JBRUwgRE9TIFJFSVM6MDk5NDQ4MDU2MzcwggEiMA0GCSqGSIb3DQEBAQUAA4IBDwAwggEKAoIBAQDFkW+ahpUw7eB/kvm+OvVqcZ0ly7xuSrgmOzO48T1C5a1KGUNLst/oxF39OuuEwVtjVDWKMjmh5RYpyt/meGPpCD69KWCIkGbVvJ38gyoHwNTlOsjPlnAb/h4HfpwxwyXlcfhWb+Am9aZSIuVw0aN7j5dVd6HkW5DzlsPsXmclyaqKQwXTdti1reZXQMvlT+Nay/cbgwxsGnAUbpkzoAt7ZqctnvlL1mq+R3OzYVPVBXmXw8QTjN6Jx8Q62A9/zbbAyKml+mrEy2LFQ9XlRihqt8TgeIp/vib2/X0d+mXuWWgI/pQr3OptS1Xt2Emuxip3OOhl3oUvpNCKmNWzbklxAgMBAAGjggJlMIICYTAJBgNVHRMEAjAAMB8GA1UdIwQYMBaAFMVS7SWACd+cgsifR8bdtF8x3bmxMFQGCCsGAQUFBwEBBEgwRjBEBggrBgEFBQcwAoY4aHR0cDovL2NjZC5hY3NvbHV0aS5jb20uYnIvbGNyL2FjLXNvbHV0aS1tdWx0aXBsYS12NS5wN2IwgZQGA1UdEQSBjDCBiYEUZW5ndGhhbWlsYUBnbWFpbC5jb22gOAYFYEwBAwGgLxMtMDkwOTE5ODkwOTk0NDgwNTYzNzAwMDAwMDAwMDAwMDAwMDAwMDAwMDAwMDAwoBcGBWBMAQMGoA4TDDAwMDAwMDAwMDAwMKAeBgVgTAEDBaAVExMwMDAwMDAwMDAwMDAwMDAwMDAwMF0GA1UdIARWMFQwUgYGYEwBAgMlMEgwRgYIKwYBBQUHAgEWOmh0dHA6Ly9jY2QuYWNzb2x1dGkuY29tLmJyL2RvY3MvZHBjLWFjLXNvbHV0aS1tdWx0aXBsYS5wZGYwKQYDVR0lBCIwIAYIKwYBBQUHAwIGCCsGAQUFBwMEBgorBgEEAYI3FAICMIGMBgNVHR8EgYQwgYEwPqA8oDqGOGh0dHA6Ly9jY2QuYWNzb2x1dGkuY29tLmJyL2xjci9hYy1zb2x1dGktbXVsdGlwbGEtdjUuY3JsMD+gPaA7hjlodHRwOi8vY2NkMi5hY3NvbHV0aS5jb20uYnIvbGNyL2FjLXNvbHV0aS1tdWx0aXBsYS12NS5jcmwwHQYDVR0OBBYEFJNrqEICy0Gns1BP9RGVq+3YRtlEMA4GA1UdDwEB/wQEAwIF4DANBgkqhkiG9w0BAQsFAAOCAgEABeCMQ8eZZ9Wc37O80MFaE5nwjww8ot8/Sk5jHSbTqlAvWaVxoVbE43W89x8MKGL95WAqIX7lk8SBvGKGf1HODwLaRTtYes3Wlk7kdmtgrE4xoLf/xs0WWva1EtvGlzg7lD/oTbUtVMZ6sQUy2IBqGfJGFTxMfUuqZh6uwCyCzKUGnb1TDmUvMhXl2g5nRL7EizbnJG/5CgKWZk8gkCUR1iSP8NpqxWo4usQ766bhbulijNaq+H2MIOUrYP6eJlDZVvJWRMpGSu0Vf0o/pAJ3noBaqVeirwg+6cDhHCI3zPCj+lsQ12z2udJiUYL0Enz2b0ouxgy4oVmVrU0MZr153MqvY13HTgzUva1zGPMCgIgMxM7w/qb4X1c9XOsdyBTJAVlCom6456lUowHBke0hB27JMiqdnZL4rbX8yT03wCaj5qK/oCZRLlTgWe2URo6ICeXogT8N1YI8KYKj0uv9/o/pxIz0VoBnoORvr0RLTNIyiSVlaBAr+/C05k6xT80U5teVFw3kv1dAfxH2z4J3JBGjGZnHokSERp5tSmt9p9nxMVkRWG9GPESUBZgzltORNXYwibTgHRdADJ3TxK8JGKC0CthuKnKMIIitNT2FCXhGOQE1Dy1syMuRzKiRoU8hmHvVJmtT+JN4Zd+xL3lSfkWS24kFr0lo6fHxuYJDO6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e4Uv80R3Pogks8NDyYXlgPkhZskcfCBJGWDHWGnTt+0=</DigestValue>
      </Reference>
      <Reference URI="/xl/calcChain.xml?ContentType=application/vnd.openxmlformats-officedocument.spreadsheetml.calcChain+xml">
        <DigestMethod Algorithm="http://www.w3.org/2001/04/xmlenc#sha256"/>
        <DigestValue>xHrAI16YL/iIS/U2fmeLfLsosrpTsfTcXEXn6gOzrgY=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/OUGS6cwApWE0UGKhetD/cQVZezXj9YFiGCXT8n/mYw=</DigestValue>
      </Reference>
      <Reference URI="/xl/drawings/vmlDrawing1.vml?ContentType=application/vnd.openxmlformats-officedocument.vmlDrawing">
        <DigestMethod Algorithm="http://www.w3.org/2001/04/xmlenc#sha256"/>
        <DigestValue>mu7civJOcVFi53b92qdMNnIYUP+pKTF87u6+m5BzeTw=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++biw0TTutNfRCzxEjas1I8t93UTEZU8AxT4/h7pB1s=</DigestValue>
      </Reference>
      <Reference URI="/xl/externalLinks/externalLink1.xml?ContentType=application/vnd.openxmlformats-officedocument.spreadsheetml.externalLink+xml">
        <DigestMethod Algorithm="http://www.w3.org/2001/04/xmlenc#sha256"/>
        <DigestValue>5HDy0y2Z4SNZFuRf68Yl9vRgAm58yIwTErIDZ15ZRzA=</DigestValue>
      </Reference>
      <Reference URI="/xl/media/image1.png?ContentType=image/png">
        <DigestMethod Algorithm="http://www.w3.org/2001/04/xmlenc#sha256"/>
        <DigestValue>Y+4lwXL8isAmh/kGrZRNAJESLgcmNK3BVSq8/njHprY=</DigestValue>
      </Reference>
      <Reference URI="/xl/media/image2.emf?ContentType=image/x-emf">
        <DigestMethod Algorithm="http://www.w3.org/2001/04/xmlenc#sha256"/>
        <DigestValue>IWQh+6uGL0lspXUlmMe2gkr9g0+ed8P9IiJWBPNusxU=</DigestValue>
      </Reference>
      <Reference URI="/xl/printerSettings/printerSettings1.bin?ContentType=application/vnd.openxmlformats-officedocument.spreadsheetml.printerSettings">
        <DigestMethod Algorithm="http://www.w3.org/2001/04/xmlenc#sha256"/>
        <DigestValue>L9sG2Uqq9MD/PVM1yAl2Apf8oBkwx8d8ZXjI2dx2AmU=</DigestValue>
      </Reference>
      <Reference URI="/xl/printerSettings/printerSettings2.bin?ContentType=application/vnd.openxmlformats-officedocument.spreadsheetml.printerSettings">
        <DigestMethod Algorithm="http://www.w3.org/2001/04/xmlenc#sha256"/>
        <DigestValue>L9sG2Uqq9MD/PVM1yAl2Apf8oBkwx8d8ZXjI2dx2AmU=</DigestValue>
      </Reference>
      <Reference URI="/xl/sharedStrings.xml?ContentType=application/vnd.openxmlformats-officedocument.spreadsheetml.sharedStrings+xml">
        <DigestMethod Algorithm="http://www.w3.org/2001/04/xmlenc#sha256"/>
        <DigestValue>wADs95XLt4ObmOsGRpaRBH0K7jy7qxUslaeXPb69qk0=</DigestValue>
      </Reference>
      <Reference URI="/xl/styles.xml?ContentType=application/vnd.openxmlformats-officedocument.spreadsheetml.styles+xml">
        <DigestMethod Algorithm="http://www.w3.org/2001/04/xmlenc#sha256"/>
        <DigestValue>qkkPB4Fu7aga7F5g0JS6eu6ChMPETEEt18gy3E9e1fw=</DigestValue>
      </Reference>
      <Reference URI="/xl/theme/theme1.xml?ContentType=application/vnd.openxmlformats-officedocument.theme+xml">
        <DigestMethod Algorithm="http://www.w3.org/2001/04/xmlenc#sha256"/>
        <DigestValue>JghHRyh7alDOOgv/hptpRXTPJlfHyaMEYyxyQlUE5J0=</DigestValue>
      </Reference>
      <Reference URI="/xl/workbook.xml?ContentType=application/vnd.openxmlformats-officedocument.spreadsheetml.sheet.main+xml">
        <DigestMethod Algorithm="http://www.w3.org/2001/04/xmlenc#sha256"/>
        <DigestValue>7gpdkYWgyEhbjLJwZoZfAWEKsXierw0bPBmEFTZrShI=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sheet1.xml?ContentType=application/vnd.openxmlformats-officedocument.spreadsheetml.worksheet+xml">
        <DigestMethod Algorithm="http://www.w3.org/2001/04/xmlenc#sha256"/>
        <DigestValue>azwg0mLlsgbaXM3vuevf+17PKQ7QmzpdwpFrGVrmr/4=</DigestValue>
      </Reference>
      <Reference URI="/xl/worksheets/sheet2.xml?ContentType=application/vnd.openxmlformats-officedocument.spreadsheetml.worksheet+xml">
        <DigestMethod Algorithm="http://www.w3.org/2001/04/xmlenc#sha256"/>
        <DigestValue>jRGMNV0+zOtDcGxrzwRSTXEDEcSnEAlrYka0qTLkGQ8=</DigestValue>
      </Reference>
    </Manifest>
    <SignatureProperties>
      <SignatureProperty Id="idSignatureTime" Target="#idPackageSignature">
        <mdssi:SignatureTime xmlns:mdssi="http://schemas.openxmlformats.org/package/2006/digital-signature">
          <mdssi:Format>YYYY-MM-DDThh:mm:ssTZD</mdssi:Format>
          <mdssi:Value>2023-05-03T14:26:33Z</mdssi:Value>
        </mdssi:SignatureTime>
      </SignatureProperty>
    </SignatureProperties>
  </Object>
  <Object Id="idOfficeObject">
    <SignatureProperties>
      <SignatureProperty Id="idOfficeV1Details" Target="#idPackageSignature">
        <SignatureInfoV1 xmlns="http://schemas.microsoft.com/office/2006/digsig">
          <SetupID>{D24B0E87-77DC-4BB9-ABB1-6E84B651E928}</SetupID>
          <SignatureText>Thamila Israel dos Reis</SignatureText>
          <SignatureImage/>
          <SignatureComments/>
          <WindowsVersion>10.0</WindowsVersion>
          <OfficeVersion>16.0</OfficeVersion>
          <ApplicationVersion>16.0</ApplicationVersion>
          <Monitors>2</Monitors>
          <HorizontalResolution>1600</HorizontalResolution>
          <VerticalResolution>900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2023-05-03T14:26:33Z</xd:SigningTime>
          <xd:SigningCertificate>
            <xd:Cert>
              <xd:CertDigest>
                <DigestMethod Algorithm="http://www.w3.org/2001/04/xmlenc#sha256"/>
                <DigestValue>mGHeNzFSPumM1k5PXLNXItPCPIvhd/VcV8wE3NLPmm4=</DigestValue>
              </xd:CertDigest>
              <xd:IssuerSerial>
                <X509IssuerName>CN=AC SOLUTI Multipla v5, OU=AC SOLUTI v5, O=ICP-Brasil, C=BR</X509IssuerName>
                <X509SerialNumber>6058785170608130921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FjCCBP6gAwIBAgIBDDANBgkqhkiG9w0BAQ0FADBvMQswCQYDVQQGEwJCUjETMBEGA1UEChMKSUNQLUJyYXNpbDE0MDIGA1UECxMrQXV0b3JpZGFkZSBDZXJ0aWZpY2Fkb3JhIFJhaXogQnJhc2lsZWlyYSB2NTEVMBMGA1UEAxMMQUMgU09MVVRJIHY1MB4XDTE5MDIwNTE0MzQ1NloXDTI5MDMwMjExNTg1OVowWTELMAkGA1UEBhMCQlIxEzARBgNVBAoTCklDUC1CcmFzaWwxFTATBgNVBAsTDEFDIFNPTFVUSSB2NTEeMBwGA1UEAxMVQUMgU09MVVRJIE11bHRpcGxhIHY1MIICIjANBgkqhkiG9w0BAQEFAAOCAg8AMIICCgKCAgEAuIIdPZR/Ntz47joJvl7bf95r1gdFRBMo+evFua6ExWPPifqy6/gO97XvtjJuMdJIYqExiijS0STmUP2Sq1BDOz8VkpTBAzF6wiDMX4224uWn7ndK8J3BmOWzmIj4Lfk+lFNbwIYSeJ6/C6TSwcZpqQy6NOhLW3eOIr+EWdJFEiyr2yU0hzSRvDtdmpl2DzntlUO+5pgM5YD5GR/YxsrrycCV10ZSXN7BJLGIVZAg0BBc5d8/QYBqzk7FKdviRi2k79XV+feH1UzpUaOD2s/fTQqqhDDaNEbd+LpP9pVeuB/xxuSK70SDDWFoaKP4dqxgDBEZIAPUOJ9aIFiVUFJxNPTBgQVTb5mdKknLywVCMPA8Nf88iv1gEk3wZq3y4kyJddg5UrIVnY2xzoG3z61/N93ty1B7Inpm3D917bvuLXaYcGfDGyPYSKXITc8yvdB8FuUW3C3ugTUxU7IywrP0M58jGYXbEWotHG1CwDwureKRVaYnzt062NDYOha7r88bXD4FymU4ieMyYN/SX0VviCXnzG+x4lWYwj+r29gSZ2LBSAe3q5MePTRkU3V25Fopm7olQka7zpuKTN7ITFQWJ78yhKEdcUEAsTB03BhAPXdJ0iUjoPzFIdUZAtfa4KP/C/YODMo/oY9ru/OrOoOixte8koyHAbQube9OFZ7ATNsCAwEAAaOCAdEwggHNMB0GA1UdDgQWBBTFUu0lgAnfnILIn0fG3bRfMd25sTAPBgNVHRMBAf8EBTADAQH/MB8GA1UdIwQYMBaAFErHl9y4Wa0KBztHVSbf1bInrnpxMIHvBgNVHSAEgecwgeQwSgYGYEwBAgEmMEAwPgYIKwYBBQUHAgEWMmh0dHBzOi8vY2NkLmFjc29sdXRpLmNvbS5ici9kb2NzL2RwYy1hYy1zb2x1dGkucGRmMEoGBmBMAQIEDzBAMD4GCCsGAQUFBwIBFjJodHRwczovL2NjZC5hY3NvbHV0aS5jb20uYnIvZG9jcy9kcGMtYWMtc29sdXRpLnBkZjBKBgZgTAECAyUwQDA+BggrBgEFBQcCARYyaHR0cHM6Ly9jY2QuYWNzb2x1dGkuY29tLmJyL2RvY3MvZHBjLWFjLXNvbHV0aS5wZGYweAYDVR0fBHEwbzA1oDOgMYYvaHR0cDovL2NjZC5hY3NvbHV0aS5jb20uYnIvbGNyL2FjLXNvbHV0aS12NS5jcmwwNqA0oDKGMGh0dHA6Ly9jY2QyLmFjc29sdXRpLmNvbS5ici9sY3IvYWMtc29sdXRpLXY1LmNybDAOBgNVHQ8BAf8EBAMCAQYwDQYJKoZIhvcNAQENBQADggIBALRfV/fT9jlFPGFrAa1Hnri1WgOlG9dhBL2orVahlkeS4NXe2FyT8VbOmhOkWGsHoCd7jwly7v5Q1CMo3Uw92E8akgqtbXj9kTXB80tSDctkIC++eAilOJCFMYomK5/X8TjVwj9KSnWRgXihEd+Hc/bowV7nIe3B6Ebs+C2VoVkkMT6qT/TqafrmIH9uJfvKWuOWtGv4RLNTg6YHxqEUnD+R+l0iohxuh29+uaJhjElRrd8gNFqvEDWm4EdhWTvzMkZdH4Zun1yMUl5Y3CdD5zSLOVcgGrmE0Skh9drDZTN4BdV84FJTGrj0DwANXUNSihpaMr32Cnav7J0zmDFXeM7tIj/CVfmxQczVfRlwSb2LM+NE8+XkQFZfeHOOa2ioeI1jlGuLjuLqj9yVAX2Vn/MkFsA1tt9CeHCEI7cEBi55B9bgjBNN1kOC9XZBdxp5RS3eZSe6T1AZovxgAQEirEKmCxmlICDz4qVh1SgT3Gvj7Pubrv6SqL7dJK6VxQlUPJAibQDn29uyqwHwFX/jmbxol3GOE3ae1AKBFONwlE2YkwJb5li+IGnUeFgIwiQwZdm43TFu68QeTE2Mq30w0GsY6nbLhOnBbsrmX+dBwWi85JFtZsy9y3Kr+jNdExUPIc7VQbYZGu+5cdHthRJcTnllZeQU36sTKznw5NK0QhdR</xd:EncapsulatedX509Certificate>
            <xd:EncapsulatedX509Certificate>MIIGPjCCBCagAwIBAgIBCzANBgkqhkiG9w0BAQ0FADCBlzELMAkGA1UEBhMCQlIxEzARBgNVBAoMCklDUC1CcmFzaWwxPTA7BgNVBAsMNEluc3RpdHV0byBOYWNpb25hbCBkZSBUZWNub2xvZ2lhIGRhIEluZm9ybWFjYW8gLSBJVEkxNDAyBgNVBAMMK0F1dG9yaWRhZGUgQ2VydGlmaWNhZG9yYSBSYWl6IEJyYXNpbGVpcmEgdjUwHhcNMTgwNjI5MTg1NTIwWhcNMjkwMzAyMTIwMDIwWjBvMQswCQYDVQQGEwJCUjETMBEGA1UEChMKSUNQLUJyYXNpbDE0MDIGA1UECxMrQXV0b3JpZGFkZSBDZXJ0aWZpY2Fkb3JhIFJhaXogQnJhc2lsZWlyYSB2NTEVMBMGA1UEAxMMQUMgU09MVVRJIHY1MIICIjANBgkqhkiG9w0BAQEFAAOCAg8AMIICCgKCAgEAtoQbmI4YZawD53+Un9kiyaLa1Yf0OtZ1HtRX8dEJ/a8gMegdj8octdGAid1SKe7IMYRCN554iZldoDhfK7YLJxbjQaT/OfA7fRu6uA7z7joS34zdYhEN4P4EgL3DTCQPVzStjExIhu+qG0VV4cuZQ8n+jrRL653/liXqTwgVJd1YHZO/vQnjWWUmuANO1Gxp/cIRjASUenWfT0LV3Uiu9x9ZwYi/fS6eX7ihmpxVgRrzf717EcYZziVjNJj/wwLRbVs4pgz005d+W96iqxhi0Hb/f4rBYqYci9DwEFzYdvkkk62KbrbHw+lhpGXdQs+wHPYR8rh6nxdNwMuXLyF1UU9EXxy5TGsrbQmCdjWVDcJs2ViLDcmBHSdvLcgkOQYj7vCw5Mpfu+7s2veGa0H/U+FrdYSn4JXy9E78TNcRv5mV1y98eDR4iHSSJMPcPmn54QImkoXwch6t5EmmPEd1FpPD0bw5cs8Fm30GFkIH1245ANRI298V9s3qcR+hHTKianI7uFmrgZEPu8hl8rNnQmAo1q8XOShp8h9XB1xh6I9yETNX+LbaPsoZ7iFNbvQ6+TLxBzM6wcKaT9eW6DXscIRFviyqeLy2finG9IE9hGYVeWoLl2uGVqFr124HTLppej/0Wbfel7QjDL0I99u2vKviD14J+2E+UBLjsFgOf5UCAwEAAaOBuzCBuDAUBgNVHSAEDTALMAkGBWBMAQEuMAAwPwYDVR0fBDgwNjA0oDKgMIYuaHR0cDovL2FjcmFpei5pY3BicmFzaWwuZ292LmJyL0xDUmFjcmFpenY1LmNybDAfBgNVHSMEGDAWgBRpqL512cTvbOcTReRhbuVo+LZAXjAdBgNVHQ4EFgQUSseX3LhZrQoHO0dVJt/VsieuenEwDwYDVR0TAQH/BAUwAwEB/zAOBgNVHQ8BAf8EBAMCAQYwDQYJKoZIhvcNAQENBQADggIBAHTHprVP4HJFNsMWtG/1uj+CRSITHaIqKokRSoDFGRuxKLWNAXv1G59Ioyn0iiQimDUijBSVizNBHRFYpxs6J+0Ju9z8cHUWahqBkqhMLNNzPDjWCgxiBCGwMHvkSku1nJHkKf0Tbo7XL5GvZTE7rXY4phop6hqImfCPdaG9uoI2RENAuGF5Vsa/7I7x3pbKwQV78UbmrFfCoLrZB8e3pawY5JVxZU5PHyf59A+g8l9o5g7IqMtkKdpq2r52q/1SRaRZHWYwMc2o823nb57fjP+n21Ccxnve2j3a1lmsCbpvfwgkku9xTzOE3BhTSFYMUGeD7FUfSmztTxuvtYGG4dKqfHXYmKE/GHtrKwbj4zU9DNsItO4BXCGnJg+Cm/1qJAvCBT8NHMwPp82jvxc7JC3KSREmLFQfhj5ndMi0T/B0HWhOEpe30GeZQToRxjPjV68UBjURNzEybWMTQwPf5hx6TtxCQ1ogUNR9Em/qmt3EWxXB+JDv3CgjeCNgzQQ8AQHdAvRYDu7z8xNhTaE+SL9+Ctp1LS9O9n8Miu4ZwsG/WP0A36ftUQSZ9QizDue2iS4HCvK8qhBWmqq8bF5pnPWCXSxxj7x+rKo648BBJSKpd4B5sQW+YG43ONUuE6VmFio4ofrwjvf+xZVoghfkADeq6/5hsGNJsLzXDfr6hCDB</xd:EncapsulatedX509Certificate>
            <xd:EncapsulatedX509Certificate>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gUXw/6YODeF2XkqEyfk3VehdsIx+3/ERgdjCS/ouxYR0Epi2hdoMUVJDNf3XQfjAWXJyCoTneHYAl2McMdvoqtLB2ileQlJiis0fTtYTJayee9BAIdIrCor1Lc0vozXCpDtq5nTwhjIocaZtcuFsdrkl+nbfYxl5m7vjTkTMS6j8ffjmFzbNPDlJuV3Vy7AzapPVJrMl6UHPXCHMYMzl0KxR/47S5XGgmLYkYt8bNCHA3fg07y+Gtvgu+SNhMPwWKIgwhYw+9vErOnavRhOimYo4M2AwNpNK0OKLI7Im5V094jFp4Ty+mlmfQH00k8nkSUEN+1TGGkhv16c2hukbx9iCfbmk7im2hGKjQA8eH64VPYoS2qdKbPbd3xDDHN2croYKpy2U2oQTVBSf9hC3o6fKo3zp0U3dNiw7ZgWKS9UwP31Q0gwgB1orZgLuF+LIppHYwxcTG/AovNWa4sTPukMiX2L+p7uIHExTZJJU4YoDacQh/mfbPIz3261He4YFmQ35sfw3eKHQSOLyiVfev/n0l/r308PijEd+d+Hz5RmqIzS8jYXZIeJxym4mEjE1fKpeP56Ea52LlIJ8ZqsJ3xzHWu3WkAVz4hMqrX6BPMGW2IxOuEUQyIaCBg1lI6QLiPMHvo2/J7gu4YfqRcH6i27W3HyzamEQIDAQABo4H1MIHyME4GA1UdIARHMEUwQwYFYEwBAQAwOjA4BggrBgEFBQcCARYsaHR0cDovL2FjcmFpei5pY3BicmFzaWwuZ292LmJyL0RQQ2FjcmFpei5wZGYwPwYDVR0fBDgwNjA0oDKgMIYuaHR0cDovL2FjcmFpei5pY3BicmFzaWwuZ292LmJyL0xDUmFjcmFpenY1LmNybDAfBgNVHSMEGDAWgBRpqL512cTvbOcTReRhbuVo+LZAXjAdBgNVHQ4EFgQUaai+ddnE72znE0XkYW7laPi2QF4wDwYDVR0TAQH/BAUwAwEB/zAOBgNVHQ8BAf8EBAMCAQYwDQYJKoZIhvcNAQENBQADggIBABRt2/JiWapef7o/plhR4PxymlMIp/JeZ5F0BZ1XafmYpl5g6pRokFrIRMFXLyEhlgo51I05InyCc9Td6UXjlsOASTc/LRavyjB/8NcQjlRYDh6xf7OdP05mFcT/0+6bYRtNgsnUbr10pfsK/UzyUvQWbumGS57hCZrAZOyd9MzukiF/azAa6JfoZk2nDkEudKOY8tRyTpMmDzN5fufPSC3v7tSJUqTqo5z7roN/FmckRzGAYyz5XulbOc5/UsAT/tk+KP/clbbqd/hhevmmdJclLr9qWZZcOgzuFU2YsgProtVu0fFNXGr6KK9fu44pOHajmMsTXK3X7r/Pwh19kFRow5F3RQMUZC6Re0YLfXh+ypnUSCzA+uL4JPtHIGyvkbWiulkustpOKUSVwBPzvA2sQUOvqdbAR7C8jcHYFJMuK2HZFji7pxcWWab/NKsFcJ3sluDjmhizpQaxbYTfAVXu3q8yd0su/BHHhBpteyHvYyyz0Eb9LUysR2cMtWvfPU6vnoPgYvOGO1CziyGEsgKULkCH4o2Vgl1gQuKWO4V68rFW8a/jvq28sbY+y/Ao0I5ohpnBcQOAawiFbz6yJtObajYMuztDDP8oY656EuuJXBJhuKAJPI/7WDtgfV8ffOh/iQGQATVMtgDN0gv8bn5NdUX8UMNX1sHhU3H1UpoW</xd:EncapsulatedX509Certificate>
          </xd:CertificateValues>
        </xd:UnsignedSignatureProperties>
      </xd:UnsignedProperties>
    </xd:QualifyingProperties>
  </Object>
  <Object Id="idValidSigLnImg">AQAAAGwAAAAAAAAAAAAAACgBAAB/AAAAAAAAAAAAAABTHwAAVg0AACBFTUYAAAEAbBwAAKoAAAAGAAAAAAAAAAAAAAAAAAAAQAYAAIQDAACwAQAA8AAAAAAAAAAAAAAAAAAAAICXBgCAqQMACgAAABAAAAAAAAAAAAAAAEsAAAAQAAAAAAAAAAUAAAAeAAAAGAAAAAAAAAAAAAAAKQEAAIAAAAAnAAAAGAAAAAEAAAAAAAAAAAAAAAAAAAAlAAAADAAAAAEAAABMAAAAZAAAAAAAAAAAAAAAKAEAAH8AAAAAAAAAAAAAACk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oAQAAfwAAAAAAAAAAAAAAKQEAAIAAAAAhAPAAAAAAAAAAAAAAAIA/AAAAAAAAAAAAAIA/AAAAAAAAAAAAAAAAAAAAAAAAAAAAAAAAAAAAAAAAAAAlAAAADAAAAAAAAIAoAAAADAAAAAEAAAAnAAAAGAAAAAEAAAAAAAAA8PDwAAAAAAAlAAAADAAAAAEAAABMAAAAZAAAAAAAAAAAAAAAKAEAAH8AAAAAAAAAAAAAACkBAACAAAAAIQDwAAAAAAAAAAAAAACAPwAAAAAAAAAAAACAPwAAAAAAAAAAAAAAAAAAAAAAAAAAAAAAAAAAAAAAAAAAJQAAAAwAAAAAAACAKAAAAAwAAAABAAAAJwAAABgAAAABAAAAAAAAAPDw8AAAAAAAJQAAAAwAAAABAAAATAAAAGQAAAAAAAAAAAAAACgBAAB/AAAAAAAAAAAAAAApAQAAgAAAACEA8AAAAAAAAAAAAAAAgD8AAAAAAAAAAAAAgD8AAAAAAAAAAAAAAAAAAAAAAAAAAAAAAAAAAAAAAAAAACUAAAAMAAAAAAAAgCgAAAAMAAAAAQAAACcAAAAYAAAAAQAAAAAAAADw8PAAAAAAACUAAAAMAAAAAQAAAEwAAABkAAAAAAAAAAAAAAAoAQAAfwAAAAAAAAAAAAAAKQEAAIAAAAAhAPAAAAAAAAAAAAAAAIA/AAAAAAAAAAAAAIA/AAAAAAAAAAAAAAAAAAAAAAAAAAAAAAAAAAAAAAAAAAAlAAAADAAAAAAAAIAoAAAADAAAAAEAAAAnAAAAGAAAAAEAAAAAAAAA////AAAAAAAlAAAADAAAAAEAAABMAAAAZAAAAAAAAAAAAAAAKAEAAH8AAAAAAAAAAAAAACkBAACAAAAAIQDwAAAAAAAAAAAAAACAPwAAAAAAAAAAAACAPwAAAAAAAAAAAAAAAAAAAAAAAAAAAAAAAAAAAAAAAAAAJQAAAAwAAAAAAACAKAAAAAwAAAABAAAAJwAAABgAAAABAAAAAAAAAP///wAAAAAAJQAAAAwAAAABAAAATAAAAGQAAAAAAAAAAAAAACgBAAB/AAAAAAAAAAAAAAAp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AAAAPh/AAATogSy+H8AABMAFAAAAAAAEP8zsvh/AAAwFr70+H8AADiiBLL4fwAAAAAAAAAAAAAwFr70+H8AAHm2D5PmAAAAAAAAAAAAAABYSFy0xm4AACNSyqf4fwAASAAAAOACAACE6jOy+H8AAIDxPLL4fwAA0OwzsgAAAAABAAAAAAAAABD/M7L4fwAAAAC+9Ph/AAAAAAAAAAAAAAAAAADmAAAAIco19Ph/AAAAAAAAAAAAAAAAAAAAAAAAcLmGMuACAADYuA+T5gAAAHC5hjLgAgAAGy059Ph/AACgtw+T5gAAAFC4D5PmAAAAAAAAAAAAAAAAAAAAZHYACAAAAAAlAAAADAAAAAEAAAAYAAAADAAAAAAAAAISAAAADAAAAAEAAAAeAAAAGAAAAL0AAAAEAAAA9wAAABEAAAAlAAAADAAAAAEAAABUAAAAiAAAAL4AAAAEAAAA9QAAABAAAAABAAAAAADYQVVV1UG+AAAABAAAAAoAAABMAAAAAAAAAAAAAAAAAAAA//////////9gAAAAMAAzAC8AMAA1AC8AMgAwADIAMwAGAAAABgAAAAQAAAAGAAAABgAAAAQAAAAGAAAABgAAAAYAAAAGAAAASwAAAEAAAAAwAAAABQAAACAAAAABAAAAAQAAABAAAAAAAAAAAAAAACkBAACAAAAAAAAAAAAAAAApAQAAgAAAAFIAAABwAQAAAgAAABAAAAAHAAAAAAAAAAAAAAC8AgAAAAAAAAECAiJTAHkAcwB0AGUAbQAAAAAAAAAAAAAAAAAAAAAAAAAAAAAAAAAAAAAAAAAAAAAAAAAAAAAAAAAAAAAAAAAAAAAAAAAAAADBDpPmAAAAkD++9Ph/AAAJAAAAAQAAAJC+XfT4fwAAAAAAAAAAAAATogSy+H8AAKAlJyfgAgAAAAAAAAAAAAAAAAAAAAAAAAAAAAAAAAAAWEBdtMZuAAAAAAAAAAAAAP/////gAgAAAAAAAAAAAABwuYYy4AIAAMDADpMAAAAAEOefMuACAAAHAAAAAAAAAKCDhjLgAgAA/L8Ok+YAAABQwA6T5gAAACHKNfT4fwAAGgAAAAAAAABynIvjAAAAABoAAAAAAAAAMFZ9M+ACAABwuYYy4AIAABstOfT4fwAAoL8Ok+YAAABQwA6T5g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YG6wNeACAADQ372n+H8AACDtJifgAgAAkL5d9Ph/AAAAAAAAAAAAAAGx9af4fwAAAgAAAAAAAAACAAAAAAAAAAAAAAAAAAAAAAAAAAAAAADYO1y0xm4AAEAINSfgAgAAYHDBNeACAAAAAAAAAAAAAHC5hjLgAgAAWMsPkwAAAADg////AAAAAAYAAAAAAAAABgAAAAAAAAB8yg+T5gAAANDKD5PmAAAAIco19Ph/AAAAAAAAAAAAALBhdfQAAAAAAAAAAAAAAAB3iMWn+H8AAHC5hjLgAgAAGy059Ph/AAAgyg+T5gAAANDKD5PmAAAAAAAAAAAAAAAAAAAAZHYACAAAAAAlAAAADAAAAAMAAAAYAAAADAAAAAAAAAISAAAADAAAAAEAAAAWAAAADAAAAAgAAABUAAAAVAAAAAoAAAAnAAAAHgAAAEoAAAABAAAAAADYQVVV1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IAAAARwAAACkAAAAzAAAAoAAAABUAAAAhAPAAAAAAAAAAAAAAAIA/AAAAAAAAAAAAAIA/AAAAAAAAAAAAAAAAAAAAAAAAAAAAAAAAAAAAAAAAAAAlAAAADAAAAAAAAIAoAAAADAAAAAQAAABSAAAAcAEAAAQAAADw////AAAAAAAAAAAAAAAAkAEAAAAAAAEAAAAAcwBlAGcAbwBlACAAdQBpAAAAAAAAAAAAAAAAAAAAAAAAAAAAAAAAAAAAAAAAAAAAAAAAAAAAAAAAAAAAAAAAAAAAAAAgAAAAAAAAAAgAAAAAAAAAAAAmJ+ACAACQvl30+H8AAAAAAAAAAAAAx7Od9vh/AAAAABkn4AIAAAMAAAD4fwAAAAAAAAAAAAAAAAAAAAAAAHg6XLTGbgAAAQAAAAAAAAAg5qEyAgAAAAAAAAAAAAAAcLmGMuACAAC4yg+TAAAAAPD///8AAAAACQAAAAAAAAAHAAAAAAAAANzJD5PmAAAAMMoPk+YAAAAhyjX0+H8AAAAAAAAAAAAAsGF19AAAAAAAAAAAAAAAALDJD5PmAAAAcLmGMuACAAAbLTn0+H8AAIDJD5PmAAAAMMoPk+YAAADws/A54AIAAAAAAABkdgAIAAAAACUAAAAMAAAABAAAABgAAAAMAAAAAAAAAhIAAAAMAAAAAQAAAB4AAAAYAAAAKQAAADMAAADJAAAASAAAACUAAAAMAAAABAAAAFQAAADYAAAAKgAAADMAAADHAAAARwAAAAEAAAAAANhBVVXVQSoAAAAzAAAAFwAAAEwAAAAAAAAAAAAAAAAAAAD//////////3wAAABUAGgAYQBtAGkAbABhACAASQBzAHIAYQBlAGwAIABkAG8AcwAgAFIAZQBpAHMAAAAIAAAACQAAAAgAAAAOAAAABAAAAAQAAAAIAAAABAAAAAQAAAAHAAAABgAAAAgAAAAIAAAABAAAAAQAAAAJAAAACQAAAAcAAAAEAAAACgAAAAgAAAAEAAAABwAAAEsAAABAAAAAMAAAAAUAAAAgAAAAAQAAAAEAAAAQAAAAAAAAAAAAAAApAQAAgAAAAAAAAAAAAAAAKQEAAIAAAAAlAAAADAAAAAIAAAAnAAAAGAAAAAUAAAAAAAAA////AAAAAAAlAAAADAAAAAUAAABMAAAAZAAAAAAAAABQAAAAKAEAAHwAAAAAAAAAUAAAACk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hIAAAAMAAAAAQAAAB4AAAAYAAAACQAAAFAAAAAAAQAAXQAAACUAAAAMAAAAAQAAAFQAAADYAAAACgAAAFAAAACPAAAAXAAAAAEAAAAAANhBVVXVQQoAAABQAAAAFwAAAEwAAAAAAAAAAAAAAAAAAAD//////////3wAAABUAEgAQQBNAEkATABBACAASQBTAFIAQQBFAEwAIABEAE8AUwAgAFIARQBJAFMAAAAGAAAACAAAAAcAAAAKAAAAAwAAAAUAAAAHAAAAAwAAAAMAAAAGAAAABwAAAAcAAAAGAAAABQAAAAMAAAAIAAAACQAAAAYAAAADAAAABwAAAAYAAAADAAAABgAAAEsAAABAAAAAMAAAAAUAAAAgAAAAAQAAAAEAAAAQAAAAAAAAAAAAAAApAQAAgAAAAAAAAAAAAAAAKQEAAIAAAAAlAAAADAAAAAIAAAAnAAAAGAAAAAUAAAAAAAAA////AAAAAAAlAAAADAAAAAUAAABMAAAAZAAAAAkAAABgAAAA/wAAAGwAAAAJAAAAYAAAAPcAAAANAAAAIQDwAAAAAAAAAAAAAACAPwAAAAAAAAAAAACAPwAAAAAAAAAAAAAAAAAAAAAAAAAAAAAAAAAAAAAAAAAAJQAAAAwAAAAAAACAKAAAAAwAAAAFAAAAJQAAAAwAAAABAAAAGAAAAAwAAAAAAAACEgAAAAwAAAABAAAAHgAAABgAAAAJAAAAYAAAAAABAABtAAAAJQAAAAwAAAABAAAAVAAAALQAAAAKAAAAYAAAAGsAAABsAAAAAQAAAAAA2EFVVdVBCgAAAGAAAAARAAAATAAAAAAAAAAAAAAAAAAAAP//////////cAAAAEUATgBHAEUATgBIAEUASQBSAEEAIABDAEkAVgBJAEwAIAAAAAYAAAAIAAAACAAAAAYAAAAIAAAACAAAAAYAAAADAAAABwAAAAcAAAADAAAABwAAAAMAAAAHAAAAAwAAAAUAAAADAAAASwAAAEAAAAAwAAAABQAAACAAAAABAAAAAQAAABAAAAAAAAAAAAAAACkBAACAAAAAAAAAAAAAAAApAQAAgAAAACUAAAAMAAAAAgAAACcAAAAYAAAABQAAAAAAAAD///8AAAAAACUAAAAMAAAABQAAAEwAAABkAAAACQAAAHAAAAAfAQAAfAAAAAkAAABwAAAAFwEAAA0AAAAhAPAAAAAAAAAAAAAAAIA/AAAAAAAAAAAAAIA/AAAAAAAAAAAAAAAAAAAAAAAAAAAAAAAAAAAAAAAAAAAlAAAADAAAAAAAAIAoAAAADAAAAAUAAAAlAAAADAAAAAEAAAAYAAAADAAAAAAAAAISAAAADAAAAAEAAAAWAAAADAAAAAAAAABUAAAAdAEAAAoAAABwAAAAHgEAAHwAAAABAAAAAADYQVVV1UEKAAAAcAAAADEAAABMAAAABAAAAAkAAABwAAAAIAEAAH0AAACwAAAAQQBzAHMAaQBuAGEAZABvACAAcABvAHIAOgAgAFQASABBAE0ASQBMAEEAIABJAFMAUgBBAEUATAAgAEQATwBTACAAUgBFAEkAUwA6ADAAOQA5ADQANAA4ADAANQA2ADMANwAAAAcAAAAFAAAABQAAAAMAAAAHAAAABgAAAAcAAAAHAAAAAwAAAAcAAAAHAAAABAAAAAMAAAADAAAABgAAAAgAAAAHAAAACgAAAAMAAAAFAAAABwAAAAMAAAADAAAABgAAAAcAAAAHAAAABgAAAAUAAAADAAAACAAAAAkAAAAGAAAAAwAAAAcAAAAGAAAAAwAAAAYAAAADAAAABgAAAAYAAAAGAAAABgAAAAYAAAAGAAAABgAAAAYAAAAGAAAABgAAAAYAAAAWAAAADAAAAAAAAAAlAAAADAAAAAIAAAAOAAAAFAAAAAAAAAAQAAAAFAAAAA==</Object>
  <Object Id="idInvalidSigLnImg">AQAAAGwAAAAAAAAAAAAAACgBAAB/AAAAAAAAAAAAAABTHwAAVg0AACBFTUYAAAEAICAAALAAAAAGAAAAAAAAAAAAAAAAAAAAQAYAAIQDAACwAQAA8AAAAAAAAAAAAAAAAAAAAICXBgCAqQMACgAAABAAAAAAAAAAAAAAAEsAAAAQAAAAAAAAAAUAAAAeAAAAGAAAAAAAAAAAAAAAKQEAAIAAAAAnAAAAGAAAAAEAAAAAAAAAAAAAAAAAAAAlAAAADAAAAAEAAABMAAAAZAAAAAAAAAAAAAAAKAEAAH8AAAAAAAAAAAAAACk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oAQAAfwAAAAAAAAAAAAAAKQEAAIAAAAAhAPAAAAAAAAAAAAAAAIA/AAAAAAAAAAAAAIA/AAAAAAAAAAAAAAAAAAAAAAAAAAAAAAAAAAAAAAAAAAAlAAAADAAAAAAAAIAoAAAADAAAAAEAAAAnAAAAGAAAAAEAAAAAAAAA8PDwAAAAAAAlAAAADAAAAAEAAABMAAAAZAAAAAAAAAAAAAAAKAEAAH8AAAAAAAAAAAAAACkBAACAAAAAIQDwAAAAAAAAAAAAAACAPwAAAAAAAAAAAACAPwAAAAAAAAAAAAAAAAAAAAAAAAAAAAAAAAAAAAAAAAAAJQAAAAwAAAAAAACAKAAAAAwAAAABAAAAJwAAABgAAAABAAAAAAAAAPDw8AAAAAAAJQAAAAwAAAABAAAATAAAAGQAAAAAAAAAAAAAACgBAAB/AAAAAAAAAAAAAAApAQAAgAAAACEA8AAAAAAAAAAAAAAAgD8AAAAAAAAAAAAAgD8AAAAAAAAAAAAAAAAAAAAAAAAAAAAAAAAAAAAAAAAAACUAAAAMAAAAAAAAgCgAAAAMAAAAAQAAACcAAAAYAAAAAQAAAAAAAADw8PAAAAAAACUAAAAMAAAAAQAAAEwAAABkAAAAAAAAAAAAAAAoAQAAfwAAAAAAAAAAAAAAKQEAAIAAAAAhAPAAAAAAAAAAAAAAAIA/AAAAAAAAAAAAAIA/AAAAAAAAAAAAAAAAAAAAAAAAAAAAAAAAAAAAAAAAAAAlAAAADAAAAAAAAIAoAAAADAAAAAEAAAAnAAAAGAAAAAEAAAAAAAAA////AAAAAAAlAAAADAAAAAEAAABMAAAAZAAAAAAAAAAAAAAAKAEAAH8AAAAAAAAAAAAAACkBAACAAAAAIQDwAAAAAAAAAAAAAACAPwAAAAAAAAAAAACAPwAAAAAAAAAAAAAAAAAAAAAAAAAAAAAAAAAAAAAAAAAAJQAAAAwAAAAAAACAKAAAAAwAAAABAAAAJwAAABgAAAABAAAAAAAAAP///wAAAAAAJQAAAAwAAAABAAAATAAAAGQAAAAAAAAAAAAAACgBAAB/AAAAAAAAAAAAAAAp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GgAAAAfqbJd6PIeqDCQFZ4JTd0Lk/HMVPSGy5uFiE4GypVJ0KnHjN9AAABAEMAAACcz+7S6ffb7fnC0t1haH0hMm8aLXIuT8ggOIwoRKslP58cK08AAAE3WgAAAMHg9P///////////+bm5k9SXjw/SzBRzTFU0y1NwSAyVzFGXwEBAgQQCA8mnM/u69/SvI9jt4tgjIR9FBosDBEjMVTUMlXWMVPRKUSeDxk4AAAA1y8AAADT6ff///////+Tk5MjK0krSbkvUcsuT8YVJFoTIFIrSbgtTcEQHEcF3QAAAJzP7vT6/bTa8kRleixHhy1Nwi5PxiQtTnBwcJKSki81SRwtZAgOI8ajAAAAweD02+35gsLqZ5q6Jz1jNEJyOUZ4qamp+/v7////wdPeVnCJAQECNpAAAACv1/Ho8/ubzu6CwuqMudS3u769vb3////////////L5fZymsABAgMEEAAAAK/X8fz9/uLx+snk9uTy+vz9/v///////////////8vl9nKawAECAyKuAAAAotHvtdryxOL1xOL1tdry0+r32+350+r3tdryxOL1pdPvc5rAAQIDwAQAAABpj7ZnjrZqj7Zqj7ZnjrZtkbdukrdtkbdnjrZqj7ZojrZ3rdUCAwTz9AAAAAAAAAAAAAAAAAAAAAAAAAAAAAAAAAAAAAAAAAAAAAAAAAAAAAAAAAAAJwAAABgAAAABAAAAAAAAAP///wAAAAAAJQAAAAwAAAABAAAATAAAAGQAAAAiAAAABAAAAIQAAAAQAAAAIgAAAAQAAABjAAAADQAAACEA8AAAAAAAAAAAAAAAgD8AAAAAAAAAAAAAgD8AAAAAAAAAAAAAAAAAAAAAAAAAAAAAAAAAAAAAAAAAACUAAAAMAAAAAAAAgCgAAAAMAAAAAQAAAFIAAABwAQAAAQAAAPX///8AAAAAAAAAAAAAAACQAQAAAAAAAQAAAABzAGUAZwBvAGUAIAB1AGkAAAAAAAAAAAAAAAAAAAAAAAAAAAAAAAAAAAAAAAAAAAAAAAAAAAAAAAAAAAAAAAAAAAAAAAAAAAD4fwAAE6IEsvh/AAATABQAAAAAABD/M7L4fwAAMBa+9Ph/AAA4ogSy+H8AAAAAAAAAAAAAMBa+9Ph/AAB5tg+T5gAAAAAAAAAAAAAAWEhctMZuAAAjUsqn+H8AAEgAAADgAgAAhOozsvh/AACA8Tyy+H8AANDsM7IAAAAAAQAAAAAAAAAQ/zOy+H8AAAAAvvT4fwAAAAAAAAAAAAAAAAAA5gAAACHKNfT4fwAAAAAAAAAAAAAAAAAAAAAAAHC5hjLgAgAA2LgPk+YAAABwuYYy4AIAABstOfT4fwAAoLcPk+YAAABQuA+T5gAAAAAAAAAAAAAAAAAAAGR2AAgAAAAAJQAAAAwAAAABAAAAGAAAAAwAAAD/AAACEgAAAAwAAAABAAAAHgAAABgAAAAiAAAABAAAAIUAAAARAAAAJQAAAAwAAAABAAAAVAAAAMAAAAAjAAAABAAAAIMAAAAQAAAAAQAAAAAA2EFVVdVBIwAAAAQAAAATAAAATAAAAAAAAAAAAAAAAAAAAP//////////dAAAAEEAcwBzAGkAbgBhAHQAdQByAGEAIABpAG4AdgDhAGwAaQBkAGEAAAAHAAAABQAAAAUAAAADAAAABwAAAAYAAAAEAAAABwAAAAQAAAAGAAAAAwAAAAMAAAAHAAAABQAAAAYAAAADAAAAAwAAAAcAAAAGAAAASwAAAEAAAAAwAAAABQAAACAAAAABAAAAAQAAABAAAAAAAAAAAAAAACkBAACAAAAAAAAAAAAAAAApAQAAgAAAAFIAAABwAQAAAgAAABAAAAAHAAAAAAAAAAAAAAC8AgAAAAAAAAECAiJTAHkAcwB0AGUAbQAAAAAAAAAAAAAAAAAAAAAAAAAAAAAAAAAAAAAAAAAAAAAAAAAAAAAAAAAAAAAAAAAAAAAAAAAAAADBDpPmAAAAkD++9Ph/AAAJAAAAAQAAAJC+XfT4fwAAAAAAAAAAAAATogSy+H8AAKAlJyfgAgAAAAAAAAAAAAAAAAAAAAAAAAAAAAAAAAAAWEBdtMZuAAAAAAAAAAAAAP/////gAgAAAAAAAAAAAABwuYYy4AIAAMDADpMAAAAAEOefMuACAAAHAAAAAAAAAKCDhjLgAgAA/L8Ok+YAAABQwA6T5gAAACHKNfT4fwAAGgAAAAAAAABynIvjAAAAABoAAAAAAAAAMFZ9M+ACAABwuYYy4AIAABstOfT4fwAAoL8Ok+YAAABQwA6T5g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YG6wNeACAADQ372n+H8AACDtJifgAgAAkL5d9Ph/AAAAAAAAAAAAAAGx9af4fwAAAgAAAAAAAAACAAAAAAAAAAAAAAAAAAAAAAAAAAAAAADYO1y0xm4AAEAINSfgAgAAYHDBNeACAAAAAAAAAAAAAHC5hjLgAgAAWMsPkwAAAADg////AAAAAAYAAAAAAAAABgAAAAAAAAB8yg+T5gAAANDKD5PmAAAAIco19Ph/AAAAAAAAAAAAALBhdfQAAAAAAAAAAAAAAAB3iMWn+H8AAHC5hjLgAgAAGy059Ph/AAAgyg+T5gAAANDKD5PmAAAAAAAAAAAAAAAAAAAAZHYACAAAAAAlAAAADAAAAAMAAAAYAAAADAAAAAAAAAISAAAADAAAAAEAAAAWAAAADAAAAAgAAABUAAAAVAAAAAoAAAAnAAAAHgAAAEoAAAABAAAAAADYQVVV1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IAAAARwAAACkAAAAzAAAAoAAAABUAAAAhAPAAAAAAAAAAAAAAAIA/AAAAAAAAAAAAAIA/AAAAAAAAAAAAAAAAAAAAAAAAAAAAAAAAAAAAAAAAAAAlAAAADAAAAAAAAIAoAAAADAAAAAQAAABSAAAAcAEAAAQAAADw////AAAAAAAAAAAAAAAAkAEAAAAAAAEAAAAAcwBlAGcAbwBlACAAdQBpAAAAAAAAAAAAAAAAAAAAAAAAAAAAAAAAAAAAAAAAAAAAAAAAAAAAAAAAAAAAAAAAAAAAAAAgAAAAAAAAAAgAAAAAAAAAAAAmJ+ACAACQvl30+H8AAAAAAAAAAAAAx7Od9vh/AAAAABkn4AIAAAMAAAD4fwAAAAAAAAAAAAAAAAAAAAAAAHg6XLTGbgAAAQAAAAAAAAAg5qEyAgAAAAAAAAAAAAAAcLmGMuACAAC4yg+TAAAAAPD///8AAAAACQAAAAAAAAAHAAAAAAAAANzJD5PmAAAAMMoPk+YAAAAhyjX0+H8AAAAAAAAAAAAAsGF19AAAAAAAAAAAAAAAALDJD5PmAAAAcLmGMuACAAAbLTn0+H8AAIDJD5PmAAAAMMoPk+YAAADws/A54AIAAAAAAABkdgAIAAAAACUAAAAMAAAABAAAABgAAAAMAAAAAAAAAhIAAAAMAAAAAQAAAB4AAAAYAAAAKQAAADMAAADJAAAASAAAACUAAAAMAAAABAAAAFQAAADYAAAAKgAAADMAAADHAAAARwAAAAEAAAAAANhBVVXVQSoAAAAzAAAAFwAAAEwAAAAAAAAAAAAAAAAAAAD//////////3wAAABUAGgAYQBtAGkAbABhACAASQBzAHIAYQBlAGwAIABkAG8AcwAgAFIAZQBpAHMAAAAIAAAACQAAAAgAAAAOAAAABAAAAAQAAAAIAAAABAAAAAQAAAAHAAAABgAAAAgAAAAIAAAABAAAAAQAAAAJAAAACQAAAAcAAAAEAAAACgAAAAgAAAAEAAAABwAAAEsAAABAAAAAMAAAAAUAAAAgAAAAAQAAAAEAAAAQAAAAAAAAAAAAAAApAQAAgAAAAAAAAAAAAAAAKQEAAIAAAAAlAAAADAAAAAIAAAAnAAAAGAAAAAUAAAAAAAAA////AAAAAAAlAAAADAAAAAUAAABMAAAAZAAAAAAAAABQAAAAKAEAAHwAAAAAAAAAUAAAACk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hIAAAAMAAAAAQAAAB4AAAAYAAAACQAAAFAAAAAAAQAAXQAAACUAAAAMAAAAAQAAAFQAAADYAAAACgAAAFAAAACPAAAAXAAAAAEAAAAAANhBVVXVQQoAAABQAAAAFwAAAEwAAAAAAAAAAAAAAAAAAAD//////////3wAAABUAEgAQQBNAEkATABBACAASQBTAFIAQQBFAEwAIABEAE8AUwAgAFIARQBJAFMANC4GAAAACAAAAAcAAAAKAAAAAwAAAAUAAAAHAAAAAwAAAAMAAAAGAAAABwAAAAcAAAAGAAAABQAAAAMAAAAIAAAACQAAAAYAAAADAAAABwAAAAYAAAADAAAABgAAAEsAAABAAAAAMAAAAAUAAAAgAAAAAQAAAAEAAAAQAAAAAAAAAAAAAAApAQAAgAAAAAAAAAAAAAAAKQEAAIAAAAAlAAAADAAAAAIAAAAnAAAAGAAAAAUAAAAAAAAA////AAAAAAAlAAAADAAAAAUAAABMAAAAZAAAAAkAAABgAAAA/wAAAGwAAAAJAAAAYAAAAPcAAAANAAAAIQDwAAAAAAAAAAAAAACAPwAAAAAAAAAAAACAPwAAAAAAAAAAAAAAAAAAAAAAAAAAAAAAAAAAAAAAAAAAJQAAAAwAAAAAAACAKAAAAAwAAAAFAAAAJQAAAAwAAAABAAAAGAAAAAwAAAAAAAACEgAAAAwAAAABAAAAHgAAABgAAAAJAAAAYAAAAAABAABtAAAAJQAAAAwAAAABAAAAVAAAALQAAAAKAAAAYAAAAGsAAABsAAAAAQAAAAAA2EFVVdVBCgAAAGAAAAARAAAATAAAAAAAAAAAAAAAAAAAAP//////////cAAAAEUATgBHAEUATgBIAEUASQBSAEEAIABDAEkAVgBJAEwAIAC0LgYAAAAIAAAACAAAAAYAAAAIAAAACAAAAAYAAAADAAAABwAAAAcAAAADAAAABwAAAAMAAAAHAAAAAwAAAAUAAAADAAAASwAAAEAAAAAwAAAABQAAACAAAAABAAAAAQAAABAAAAAAAAAAAAAAACkBAACAAAAAAAAAAAAAAAApAQAAgAAAACUAAAAMAAAAAgAAACcAAAAYAAAABQAAAAAAAAD///8AAAAAACUAAAAMAAAABQAAAEwAAABkAAAACQAAAHAAAAAfAQAAfAAAAAkAAABwAAAAFwEAAA0AAAAhAPAAAAAAAAAAAAAAAIA/AAAAAAAAAAAAAIA/AAAAAAAAAAAAAAAAAAAAAAAAAAAAAAAAAAAAAAAAAAAlAAAADAAAAAAAAIAoAAAADAAAAAUAAAAlAAAADAAAAAEAAAAYAAAADAAAAAAAAAISAAAADAAAAAEAAAAWAAAADAAAAAAAAABUAAAAdAEAAAoAAABwAAAAHgEAAHwAAAABAAAAAADYQVVV1UEKAAAAcAAAADEAAABMAAAABAAAAAkAAABwAAAAIAEAAH0AAACwAAAAQQBzAHMAaQBuAGEAZABvACAAcABvAHIAOgAgAFQASABBAE0ASQBMAEEAIABJAFMAUgBBAEUATAAgAEQATwBTACAAUgBFAEkAUwA6ADAAOQA5ADQANAA4ADAANQA2ADMANwAOLwcAAAAFAAAABQAAAAMAAAAHAAAABgAAAAcAAAAHAAAAAwAAAAcAAAAHAAAABAAAAAMAAAADAAAABgAAAAgAAAAHAAAACgAAAAMAAAAFAAAABwAAAAMAAAADAAAABgAAAAcAAAAHAAAABgAAAAUAAAADAAAACAAAAAkAAAAGAAAAAwAAAAcAAAAGAAAAAwAAAAYAAAADAAAABgAAAAYAAAAGAAAABgAAAAYAAAAGAAAABgAAAAYAAAAGAAAABgAAAAY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PLANILHA CONVÊNIO</vt:lpstr>
      <vt:lpstr>CRONOGRAMA</vt:lpstr>
      <vt:lpstr>CRONOGRAMA!Area_de_impressao</vt:lpstr>
      <vt:lpstr>'PLANILHA CONVÊNIO'!Area_de_impressao</vt:lpstr>
      <vt:lpstr>'PLANILHA CONVÊNIO'!Print_Area</vt:lpstr>
      <vt:lpstr>'PLANILHA CONVÊNIO'!Print_Titles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dc:creator>
  <cp:lastModifiedBy>Usuario</cp:lastModifiedBy>
  <cp:lastPrinted>2023-04-24T12:15:13Z</cp:lastPrinted>
  <dcterms:created xsi:type="dcterms:W3CDTF">2012-05-28T19:15:19Z</dcterms:created>
  <dcterms:modified xsi:type="dcterms:W3CDTF">2023-05-03T14:26:23Z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1046-11.2.0.8343</vt:lpwstr>
  </property>
</Properties>
</file>