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Usuario\Desktop\2023\CARAMURU - ÚLTIMO\"/>
    </mc:Choice>
  </mc:AlternateContent>
  <bookViews>
    <workbookView xWindow="0" yWindow="0" windowWidth="24000" windowHeight="9600"/>
  </bookViews>
  <sheets>
    <sheet name="PLANILHA CONVÊNIO" sheetId="1" r:id="rId1"/>
    <sheet name="CRONOGRAMA" sheetId="2" r:id="rId2"/>
  </sheets>
  <externalReferences>
    <externalReference r:id="rId3"/>
  </externalReferences>
  <definedNames>
    <definedName name="_xlnm._FilterDatabase" localSheetId="0" hidden="1">'PLANILHA CONVÊNIO'!$A$1:$I$625</definedName>
    <definedName name="_xlnm.Print_Area" localSheetId="1">CRONOGRAMA!$A$1:$R$35</definedName>
    <definedName name="_xlnm.Print_Area" localSheetId="0">'PLANILHA CONVÊNIO'!$A$1:$I$563</definedName>
    <definedName name="Print_Area" localSheetId="0">'PLANILHA CONVÊNIO'!$A$1:$I$558</definedName>
    <definedName name="Print_Titles" localSheetId="0">'PLANILHA CONVÊNIO'!$1:$5</definedName>
  </definedNames>
  <calcPr calcId="162913"/>
</workbook>
</file>

<file path=xl/calcChain.xml><?xml version="1.0" encoding="utf-8"?>
<calcChain xmlns="http://schemas.openxmlformats.org/spreadsheetml/2006/main">
  <c r="F180" i="1" l="1"/>
  <c r="D455" i="1"/>
  <c r="D479" i="1"/>
  <c r="F547" i="1"/>
  <c r="F551" i="1"/>
  <c r="D458" i="1"/>
  <c r="F458" i="1" s="1"/>
  <c r="F479" i="1"/>
  <c r="D501" i="1"/>
  <c r="F501" i="1"/>
  <c r="D490" i="1"/>
  <c r="F490" i="1"/>
  <c r="F507" i="1" s="1"/>
  <c r="C22" i="2" s="1"/>
  <c r="D22" i="2" s="1"/>
  <c r="F536" i="1"/>
  <c r="D510" i="1"/>
  <c r="F510" i="1"/>
  <c r="F518" i="1"/>
  <c r="C23" i="2" s="1"/>
  <c r="D23" i="2" s="1"/>
  <c r="F455" i="1"/>
  <c r="F487" i="1" s="1"/>
  <c r="C21" i="2" s="1"/>
  <c r="D21" i="2" s="1"/>
  <c r="I21" i="2" s="1"/>
  <c r="F162" i="1"/>
  <c r="F439" i="1"/>
  <c r="D434" i="1"/>
  <c r="F434" i="1"/>
  <c r="F451" i="1" s="1"/>
  <c r="C20" i="2" s="1"/>
  <c r="D20" i="2" s="1"/>
  <c r="F442" i="1"/>
  <c r="G439" i="1"/>
  <c r="G442" i="1" s="1"/>
  <c r="G446" i="1" s="1"/>
  <c r="G448" i="1" s="1"/>
  <c r="F429" i="1"/>
  <c r="F427" i="1"/>
  <c r="G427" i="1"/>
  <c r="G429" i="1"/>
  <c r="D418" i="1"/>
  <c r="F418" i="1" s="1"/>
  <c r="F414" i="1"/>
  <c r="G414" i="1"/>
  <c r="G418" i="1" s="1"/>
  <c r="F411" i="1"/>
  <c r="G409" i="1"/>
  <c r="D409" i="1"/>
  <c r="F409" i="1" s="1"/>
  <c r="F420" i="1" s="1"/>
  <c r="C18" i="2" s="1"/>
  <c r="D18" i="2" s="1"/>
  <c r="M18" i="2" s="1"/>
  <c r="D400" i="1"/>
  <c r="F400" i="1" s="1"/>
  <c r="F406" i="1" s="1"/>
  <c r="C17" i="2" s="1"/>
  <c r="D17" i="2" s="1"/>
  <c r="F402" i="1"/>
  <c r="F349" i="1"/>
  <c r="F343" i="1"/>
  <c r="F392" i="1" s="1"/>
  <c r="C16" i="2" s="1"/>
  <c r="D16" i="2" s="1"/>
  <c r="F526" i="1"/>
  <c r="F383" i="1"/>
  <c r="F376" i="1"/>
  <c r="F378" i="1"/>
  <c r="F380" i="1"/>
  <c r="G368" i="1"/>
  <c r="G370" i="1"/>
  <c r="G372" i="1"/>
  <c r="G376" i="1" s="1"/>
  <c r="G378" i="1" s="1"/>
  <c r="G380" i="1" s="1"/>
  <c r="G383" i="1" s="1"/>
  <c r="G386" i="1" s="1"/>
  <c r="F357" i="1"/>
  <c r="G349" i="1"/>
  <c r="F346" i="1"/>
  <c r="G306" i="1"/>
  <c r="G321" i="1" s="1"/>
  <c r="G326" i="1" s="1"/>
  <c r="G329" i="1" s="1"/>
  <c r="G332" i="1" s="1"/>
  <c r="G303" i="1"/>
  <c r="F306" i="1"/>
  <c r="F333" i="1"/>
  <c r="F303" i="1"/>
  <c r="F258" i="1"/>
  <c r="F256" i="1"/>
  <c r="D278" i="1"/>
  <c r="F278" i="1" s="1"/>
  <c r="D276" i="1"/>
  <c r="F276" i="1"/>
  <c r="D274" i="1"/>
  <c r="F274" i="1" s="1"/>
  <c r="G290" i="1"/>
  <c r="F293" i="1"/>
  <c r="F296" i="1"/>
  <c r="G284" i="1"/>
  <c r="G256" i="1"/>
  <c r="G258" i="1"/>
  <c r="G264" i="1" s="1"/>
  <c r="F240" i="1"/>
  <c r="F235" i="1"/>
  <c r="F231" i="1"/>
  <c r="F228" i="1"/>
  <c r="F225" i="1"/>
  <c r="F222" i="1"/>
  <c r="F219" i="1"/>
  <c r="F216" i="1"/>
  <c r="F298" i="1" s="1"/>
  <c r="C14" i="2" s="1"/>
  <c r="D14" i="2" s="1"/>
  <c r="F211" i="1"/>
  <c r="D202" i="1"/>
  <c r="F202" i="1"/>
  <c r="D200" i="1"/>
  <c r="F200" i="1" s="1"/>
  <c r="F190" i="1"/>
  <c r="F188" i="1"/>
  <c r="F175" i="1"/>
  <c r="F168" i="1"/>
  <c r="D157" i="1"/>
  <c r="D160" i="1" s="1"/>
  <c r="F160" i="1" s="1"/>
  <c r="F154" i="1"/>
  <c r="E111" i="1"/>
  <c r="F111" i="1" s="1"/>
  <c r="B112" i="1"/>
  <c r="B111" i="1"/>
  <c r="F151" i="1"/>
  <c r="F148" i="1"/>
  <c r="F105" i="1"/>
  <c r="F144" i="1" s="1"/>
  <c r="C10" i="2" s="1"/>
  <c r="D10" i="2" s="1"/>
  <c r="F108" i="1"/>
  <c r="F138" i="1"/>
  <c r="F134" i="1"/>
  <c r="G131" i="1"/>
  <c r="D131" i="1"/>
  <c r="F131" i="1" s="1"/>
  <c r="D128" i="1"/>
  <c r="F128" i="1"/>
  <c r="F123" i="1"/>
  <c r="D113" i="1"/>
  <c r="F113" i="1" s="1"/>
  <c r="D120" i="1"/>
  <c r="F120" i="1"/>
  <c r="F116" i="1"/>
  <c r="F100" i="1"/>
  <c r="F94" i="1"/>
  <c r="F91" i="1"/>
  <c r="F84" i="1"/>
  <c r="F77" i="1"/>
  <c r="F73" i="1"/>
  <c r="F70" i="1"/>
  <c r="G67" i="1"/>
  <c r="D67" i="1"/>
  <c r="F67" i="1"/>
  <c r="G64" i="1"/>
  <c r="D64" i="1"/>
  <c r="F64" i="1" s="1"/>
  <c r="F58" i="1"/>
  <c r="F52" i="1"/>
  <c r="F55" i="1"/>
  <c r="F31" i="1"/>
  <c r="F28" i="1"/>
  <c r="F24" i="1"/>
  <c r="F22" i="1"/>
  <c r="F15" i="1"/>
  <c r="F9" i="1"/>
  <c r="F7" i="1"/>
  <c r="F45" i="1" s="1"/>
  <c r="F13" i="1"/>
  <c r="F19" i="1"/>
  <c r="F33" i="1"/>
  <c r="F38" i="1"/>
  <c r="F40" i="1"/>
  <c r="F42" i="1"/>
  <c r="F44" i="1"/>
  <c r="F47" i="1"/>
  <c r="F50" i="1"/>
  <c r="F61" i="1"/>
  <c r="F81" i="1"/>
  <c r="F89" i="1"/>
  <c r="F103" i="1" s="1"/>
  <c r="F97" i="1"/>
  <c r="F142" i="1"/>
  <c r="F146" i="1"/>
  <c r="F165" i="1" s="1"/>
  <c r="C11" i="2" s="1"/>
  <c r="D11" i="2" s="1"/>
  <c r="F171" i="1"/>
  <c r="F173" i="1" s="1"/>
  <c r="C12" i="2" s="1"/>
  <c r="D12" i="2" s="1"/>
  <c r="F187" i="1"/>
  <c r="F196" i="1"/>
  <c r="F198" i="1"/>
  <c r="F209" i="1"/>
  <c r="F238" i="1"/>
  <c r="F244" i="1"/>
  <c r="F247" i="1"/>
  <c r="F250" i="1"/>
  <c r="F252" i="1"/>
  <c r="F264" i="1"/>
  <c r="F266" i="1"/>
  <c r="F268" i="1"/>
  <c r="F280" i="1"/>
  <c r="F285" i="1"/>
  <c r="F288" i="1"/>
  <c r="F290" i="1"/>
  <c r="F301" i="1"/>
  <c r="F335" i="1" s="1"/>
  <c r="C15" i="2" s="1"/>
  <c r="D15" i="2" s="1"/>
  <c r="F313" i="1"/>
  <c r="F315" i="1"/>
  <c r="F317" i="1"/>
  <c r="F319" i="1"/>
  <c r="F323" i="1"/>
  <c r="F326" i="1"/>
  <c r="F329" i="1"/>
  <c r="F341" i="1"/>
  <c r="F356" i="1"/>
  <c r="F359" i="1"/>
  <c r="F361" i="1"/>
  <c r="F366" i="1"/>
  <c r="F368" i="1"/>
  <c r="F370" i="1"/>
  <c r="F372" i="1"/>
  <c r="F386" i="1"/>
  <c r="F391" i="1"/>
  <c r="F398" i="1"/>
  <c r="F424" i="1"/>
  <c r="F432" i="1"/>
  <c r="C19" i="2" s="1"/>
  <c r="D19" i="2" s="1"/>
  <c r="F446" i="1"/>
  <c r="F448" i="1"/>
  <c r="F461" i="1"/>
  <c r="F464" i="1"/>
  <c r="F470" i="1"/>
  <c r="F474" i="1"/>
  <c r="F481" i="1"/>
  <c r="F484" i="1"/>
  <c r="F494" i="1"/>
  <c r="F497" i="1"/>
  <c r="F499" i="1"/>
  <c r="F504" i="1"/>
  <c r="F513" i="1"/>
  <c r="F515" i="1"/>
  <c r="F522" i="1"/>
  <c r="F530" i="1" s="1"/>
  <c r="C24" i="2" s="1"/>
  <c r="D24" i="2" s="1"/>
  <c r="F534" i="1"/>
  <c r="F540" i="1"/>
  <c r="F543" i="1"/>
  <c r="B7" i="2"/>
  <c r="B8" i="2"/>
  <c r="B9" i="2"/>
  <c r="B10" i="2"/>
  <c r="B11" i="2"/>
  <c r="B12" i="2"/>
  <c r="B13" i="2"/>
  <c r="B14" i="2"/>
  <c r="B15" i="2"/>
  <c r="B16" i="2"/>
  <c r="B17" i="2"/>
  <c r="B18" i="2"/>
  <c r="B19" i="2"/>
  <c r="B20" i="2"/>
  <c r="B21" i="2"/>
  <c r="B22" i="2"/>
  <c r="B23" i="2"/>
  <c r="B24" i="2"/>
  <c r="B25" i="2"/>
  <c r="B26" i="2"/>
  <c r="G268" i="1"/>
  <c r="F157" i="1"/>
  <c r="C9" i="2"/>
  <c r="D9" i="2" s="1"/>
  <c r="O9" i="2" s="1"/>
  <c r="O19" i="2"/>
  <c r="G266" i="1"/>
  <c r="F545" i="1"/>
  <c r="C25" i="2" s="1"/>
  <c r="D25" i="2" s="1"/>
  <c r="I17" i="2"/>
  <c r="K17" i="2"/>
  <c r="G24" i="2"/>
  <c r="O22" i="2"/>
  <c r="M25" i="2"/>
  <c r="G19" i="2" l="1"/>
  <c r="I19" i="2"/>
  <c r="K19" i="2"/>
  <c r="Q19" i="2"/>
  <c r="M19" i="2"/>
  <c r="I23" i="2"/>
  <c r="O23" i="2"/>
  <c r="Q23" i="2"/>
  <c r="M23" i="2"/>
  <c r="K23" i="2"/>
  <c r="G23" i="2"/>
  <c r="R23" i="2" s="1"/>
  <c r="K22" i="2"/>
  <c r="M22" i="2"/>
  <c r="I22" i="2"/>
  <c r="G22" i="2"/>
  <c r="R22" i="2" s="1"/>
  <c r="Q22" i="2"/>
  <c r="Q25" i="2"/>
  <c r="K25" i="2"/>
  <c r="I25" i="2"/>
  <c r="O25" i="2"/>
  <c r="O24" i="2"/>
  <c r="M24" i="2"/>
  <c r="I24" i="2"/>
  <c r="R24" i="2" s="1"/>
  <c r="K24" i="2"/>
  <c r="Q24" i="2"/>
  <c r="K12" i="2"/>
  <c r="M12" i="2"/>
  <c r="I12" i="2"/>
  <c r="O12" i="2"/>
  <c r="Q12" i="2"/>
  <c r="G12" i="2"/>
  <c r="R12" i="2" s="1"/>
  <c r="F87" i="1"/>
  <c r="C8" i="2" s="1"/>
  <c r="D8" i="2" s="1"/>
  <c r="Q9" i="2"/>
  <c r="G9" i="2"/>
  <c r="K9" i="2"/>
  <c r="G14" i="2"/>
  <c r="I14" i="2"/>
  <c r="K18" i="2"/>
  <c r="O18" i="2"/>
  <c r="I18" i="2"/>
  <c r="Q18" i="2"/>
  <c r="G18" i="2"/>
  <c r="G25" i="2"/>
  <c r="R25" i="2" s="1"/>
  <c r="M17" i="2"/>
  <c r="O17" i="2"/>
  <c r="Q17" i="2"/>
  <c r="G17" i="2"/>
  <c r="R17" i="2" s="1"/>
  <c r="F214" i="1"/>
  <c r="C13" i="2" s="1"/>
  <c r="D13" i="2" s="1"/>
  <c r="C26" i="2"/>
  <c r="D26" i="2" s="1"/>
  <c r="O21" i="2"/>
  <c r="M21" i="2"/>
  <c r="Q21" i="2"/>
  <c r="G21" i="2"/>
  <c r="K21" i="2"/>
  <c r="M20" i="2"/>
  <c r="O20" i="2"/>
  <c r="Q20" i="2"/>
  <c r="G20" i="2"/>
  <c r="R20" i="2" s="1"/>
  <c r="K20" i="2"/>
  <c r="I20" i="2"/>
  <c r="I16" i="2"/>
  <c r="G16" i="2"/>
  <c r="K16" i="2"/>
  <c r="M16" i="2"/>
  <c r="Q16" i="2"/>
  <c r="O16" i="2"/>
  <c r="M15" i="2"/>
  <c r="K15" i="2"/>
  <c r="Q15" i="2"/>
  <c r="G15" i="2"/>
  <c r="O15" i="2"/>
  <c r="I15" i="2"/>
  <c r="M14" i="2"/>
  <c r="K14" i="2"/>
  <c r="R14" i="2" s="1"/>
  <c r="Q14" i="2"/>
  <c r="O14" i="2"/>
  <c r="K13" i="2"/>
  <c r="Q13" i="2"/>
  <c r="O13" i="2"/>
  <c r="G13" i="2"/>
  <c r="I13" i="2"/>
  <c r="M13" i="2"/>
  <c r="O11" i="2"/>
  <c r="M11" i="2"/>
  <c r="K11" i="2"/>
  <c r="I11" i="2"/>
  <c r="G11" i="2"/>
  <c r="Q11" i="2"/>
  <c r="O10" i="2"/>
  <c r="G10" i="2"/>
  <c r="I10" i="2"/>
  <c r="Q10" i="2"/>
  <c r="K10" i="2"/>
  <c r="M10" i="2"/>
  <c r="I9" i="2"/>
  <c r="M9" i="2"/>
  <c r="K8" i="2"/>
  <c r="M8" i="2"/>
  <c r="Q8" i="2"/>
  <c r="O8" i="2"/>
  <c r="I8" i="2"/>
  <c r="G8" i="2"/>
  <c r="C7" i="2"/>
  <c r="R21" i="2" l="1"/>
  <c r="I26" i="2"/>
  <c r="Q26" i="2"/>
  <c r="O26" i="2"/>
  <c r="M26" i="2"/>
  <c r="G26" i="2"/>
  <c r="K26" i="2"/>
  <c r="R18" i="2"/>
  <c r="R19" i="2"/>
  <c r="R9" i="2"/>
  <c r="R11" i="2"/>
  <c r="F552" i="1"/>
  <c r="F553" i="1" s="1"/>
  <c r="F554" i="1" s="1"/>
  <c r="F4" i="1" s="1"/>
  <c r="R16" i="2"/>
  <c r="R15" i="2"/>
  <c r="R13" i="2"/>
  <c r="R10" i="2"/>
  <c r="R8" i="2"/>
  <c r="D7" i="2"/>
  <c r="C28" i="2"/>
  <c r="R26" i="2" l="1"/>
  <c r="G7" i="2"/>
  <c r="Q7" i="2"/>
  <c r="Q27" i="2" s="1"/>
  <c r="M7" i="2"/>
  <c r="M27" i="2" s="1"/>
  <c r="I7" i="2"/>
  <c r="I27" i="2" s="1"/>
  <c r="D28" i="2"/>
  <c r="E7" i="2" s="1"/>
  <c r="K7" i="2"/>
  <c r="K27" i="2" s="1"/>
  <c r="O7" i="2"/>
  <c r="O27" i="2" s="1"/>
  <c r="H27" i="2" l="1"/>
  <c r="N27" i="2"/>
  <c r="L27" i="2"/>
  <c r="J27" i="2"/>
  <c r="P27" i="2"/>
  <c r="E17" i="2"/>
  <c r="E19" i="2"/>
  <c r="E26" i="2"/>
  <c r="E18" i="2"/>
  <c r="E16" i="2"/>
  <c r="E21" i="2"/>
  <c r="E14" i="2"/>
  <c r="E22" i="2"/>
  <c r="E12" i="2"/>
  <c r="E8" i="2"/>
  <c r="E15" i="2"/>
  <c r="E11" i="2"/>
  <c r="E23" i="2"/>
  <c r="E24" i="2"/>
  <c r="E20" i="2"/>
  <c r="E25" i="2"/>
  <c r="E10" i="2"/>
  <c r="E9" i="2"/>
  <c r="E13" i="2"/>
  <c r="G27" i="2"/>
  <c r="R7" i="2"/>
  <c r="R27" i="2" s="1"/>
  <c r="R28" i="2" s="1"/>
  <c r="E28" i="2" l="1"/>
  <c r="F27" i="2"/>
  <c r="G28" i="2"/>
  <c r="I28" i="2" l="1"/>
  <c r="F28" i="2"/>
  <c r="H28" i="2" l="1"/>
  <c r="K28" i="2"/>
  <c r="J28" i="2" l="1"/>
  <c r="M28" i="2"/>
  <c r="O28" i="2" l="1"/>
  <c r="L28" i="2"/>
  <c r="N28" i="2" l="1"/>
  <c r="Q28" i="2"/>
  <c r="P28" i="2" s="1"/>
</calcChain>
</file>

<file path=xl/sharedStrings.xml><?xml version="1.0" encoding="utf-8"?>
<sst xmlns="http://schemas.openxmlformats.org/spreadsheetml/2006/main" count="923" uniqueCount="694">
  <si>
    <t xml:space="preserve">        SECRETARIA DE ESTADO DE EDUCAÇÃO - DIRETORIA DE INFRAESTRUTURA ESCOLAR E GESTÃO DA REDE FÍSICA - PLANILHA DE SERVIÇOS - CONVÊNIO</t>
  </si>
  <si>
    <t>COD ESCOLA:</t>
  </si>
  <si>
    <t>S.R.E.:</t>
  </si>
  <si>
    <t>ISS</t>
  </si>
  <si>
    <t>SERVIÇOS:</t>
  </si>
  <si>
    <t xml:space="preserve">REFORMA / AMPLIAÇÃO / CONSTRUÇÃO </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</si>
  <si>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</si>
  <si>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</si>
  <si>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</si>
  <si>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</si>
  <si>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</si>
  <si>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</si>
  <si>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</si>
  <si>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</si>
  <si>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</si>
  <si>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</si>
  <si>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</si>
  <si>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</si>
  <si>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</si>
  <si>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</si>
  <si>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</si>
  <si>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</si>
  <si>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</si>
  <si>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</si>
  <si>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</si>
  <si>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</si>
  <si>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</si>
  <si>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</si>
  <si>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</si>
  <si>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</si>
  <si>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</si>
  <si>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</si>
  <si>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</si>
  <si>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</si>
  <si>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</si>
  <si>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</si>
  <si>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</si>
  <si>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</si>
  <si>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</si>
  <si>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</si>
  <si>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</si>
  <si>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</si>
  <si>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</si>
  <si>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</si>
  <si>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</si>
  <si>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</si>
  <si>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</si>
  <si>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</si>
  <si>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</si>
  <si>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</si>
  <si>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</si>
  <si>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</si>
  <si>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</si>
  <si>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</si>
  <si>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</si>
  <si>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</si>
  <si>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</si>
  <si>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</si>
  <si>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</si>
  <si>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</si>
  <si>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</si>
  <si>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</si>
  <si>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</si>
  <si>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</si>
  <si>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</si>
  <si>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</si>
  <si>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</si>
  <si>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</si>
  <si>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</si>
  <si>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</si>
  <si>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</si>
  <si>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</si>
  <si>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</si>
  <si>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</si>
  <si>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</si>
  <si>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</si>
  <si>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</si>
  <si>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</si>
  <si>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</si>
  <si>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</si>
  <si>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</si>
  <si>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</si>
  <si>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</si>
  <si>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</si>
  <si>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</si>
  <si>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</si>
  <si>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</si>
  <si>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</si>
  <si>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</si>
  <si>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</si>
  <si>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</si>
  <si>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</si>
  <si>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</si>
  <si>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</si>
  <si>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</si>
  <si>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</si>
  <si>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</si>
  <si>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</si>
  <si>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</si>
  <si>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</si>
  <si>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</si>
  <si>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</si>
  <si>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</si>
  <si>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</si>
  <si>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</si>
  <si>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</si>
  <si>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</si>
  <si>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</si>
  <si>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</si>
  <si>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</si>
  <si>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</si>
  <si>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</si>
  <si>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</si>
  <si>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</si>
  <si>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</si>
  <si>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</si>
  <si>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</si>
  <si>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</si>
  <si>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</si>
  <si>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040000</t>
  </si>
  <si>
    <t>SONDAGEM, FUNDAÇÕES, MUROS E CONTENÇÕES</t>
  </si>
  <si>
    <t>040001</t>
  </si>
  <si>
    <t>KG</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</si>
  <si>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</si>
  <si>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</si>
  <si>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</si>
  <si>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</si>
  <si>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M³</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</si>
  <si>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</si>
  <si>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</si>
  <si>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</si>
  <si>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</si>
  <si>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</si>
  <si>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</si>
  <si>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</si>
  <si>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</si>
  <si>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</si>
  <si>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</si>
  <si>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</si>
  <si>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</si>
  <si>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</si>
  <si>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</si>
  <si>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</si>
  <si>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</si>
  <si>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</si>
  <si>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</si>
  <si>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</si>
  <si>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</si>
  <si>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</si>
  <si>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</si>
  <si>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</si>
  <si>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</si>
  <si>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</si>
  <si>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</si>
  <si>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</si>
  <si>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</si>
  <si>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</si>
  <si>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</si>
  <si>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</si>
  <si>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</si>
  <si>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</si>
  <si>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</si>
  <si>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</si>
  <si>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</si>
  <si>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</si>
  <si>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</si>
  <si>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</si>
  <si>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</si>
  <si>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050005</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</si>
  <si>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</si>
  <si>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</si>
  <si>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</si>
  <si>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</si>
  <si>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</si>
  <si>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</si>
  <si>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</si>
  <si>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</si>
  <si>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</si>
  <si>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</si>
  <si>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</si>
  <si>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</si>
  <si>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</si>
  <si>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</si>
  <si>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</si>
  <si>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</si>
  <si>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</si>
  <si>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</si>
  <si>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</si>
  <si>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</si>
  <si>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</si>
  <si>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</si>
  <si>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</si>
  <si>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</si>
  <si>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</si>
  <si>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</si>
  <si>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</si>
  <si>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</si>
  <si>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070105</t>
  </si>
  <si>
    <t xml:space="preserve">Cerâmica Colonial, inclinação 35% (m²= área de projeção do telhado x 1,08) </t>
  </si>
  <si>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</si>
  <si>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</si>
  <si>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</si>
  <si>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</si>
  <si>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</si>
  <si>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</si>
  <si>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</si>
  <si>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</si>
  <si>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070402</t>
  </si>
  <si>
    <t>Calha de chapa galvanizada, nº 24 desenvolvimento 50 cm</t>
  </si>
  <si>
    <t>070403</t>
  </si>
  <si>
    <t>Calha de chapa galvanizada, nº 24 desenvolvimento 60 cm</t>
  </si>
  <si>
    <t>070406</t>
  </si>
  <si>
    <t>Rufo de chapa de aço galvanizado nº 24, desenvolvimento 50cm</t>
  </si>
  <si>
    <t>070500</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</si>
  <si>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</si>
  <si>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</si>
  <si>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</si>
  <si>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</si>
  <si>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</si>
  <si>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</si>
  <si>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</si>
  <si>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</si>
  <si>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070700</t>
  </si>
  <si>
    <t>Fornecimento, transporte e colocação de forro:</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</si>
  <si>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</si>
  <si>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</si>
  <si>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</si>
  <si>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</si>
  <si>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</si>
  <si>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</si>
  <si>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</si>
  <si>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</si>
  <si>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</si>
  <si>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</si>
  <si>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</si>
  <si>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</si>
  <si>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</si>
  <si>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</si>
  <si>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</si>
  <si>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</si>
  <si>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</si>
  <si>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</si>
  <si>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</si>
  <si>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</si>
  <si>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</si>
  <si>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</si>
  <si>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</si>
  <si>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</si>
  <si>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</si>
  <si>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</si>
  <si>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</si>
  <si>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</si>
  <si>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</si>
  <si>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</si>
  <si>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</si>
  <si>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</si>
  <si>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</si>
  <si>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</si>
  <si>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</si>
  <si>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</si>
  <si>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</si>
  <si>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</si>
  <si>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</si>
  <si>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</si>
  <si>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</si>
  <si>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</si>
  <si>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</si>
  <si>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</si>
  <si>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</si>
  <si>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</si>
  <si>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</si>
  <si>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</si>
  <si>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</si>
  <si>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</si>
  <si>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</si>
  <si>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</si>
  <si>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</si>
  <si>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</si>
  <si>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</si>
  <si>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</si>
  <si>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</si>
  <si>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</si>
  <si>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</si>
  <si>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</si>
  <si>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</si>
  <si>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</si>
  <si>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</si>
  <si>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</si>
  <si>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</si>
  <si>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080407</t>
  </si>
  <si>
    <t>Com canopla diâmetro 20mm (3/4") - (acabamento cromado)</t>
  </si>
  <si>
    <t>080408</t>
  </si>
  <si>
    <t>Com canopla diâmetro 25mm (1") - (acabamento cromado)</t>
  </si>
  <si>
    <t>080410</t>
  </si>
  <si>
    <t>Com canopla diâmetro 40mm (1 1/2") - (acabamento cromado)</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</si>
  <si>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</si>
  <si>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</si>
  <si>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</si>
  <si>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</si>
  <si>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</si>
  <si>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</si>
  <si>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</si>
  <si>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</si>
  <si>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</si>
  <si>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</si>
  <si>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</si>
  <si>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</si>
  <si>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</si>
  <si>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</si>
  <si>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</si>
  <si>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</si>
  <si>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</si>
  <si>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</si>
  <si>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</si>
  <si>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</si>
  <si>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</si>
  <si>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</si>
  <si>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</si>
  <si>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</si>
  <si>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</si>
  <si>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</si>
  <si>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</si>
  <si>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081108</t>
  </si>
  <si>
    <t>Lavatório de louça de embutir (cuba), com torneira de pressão e acessórios.</t>
  </si>
  <si>
    <t>Será medido por unidade instalada (un).
O item remunera o fornecimento e instalação da cuba de louça de embutir para lavatório, torneira de mesa para lavatório acabamento em latão cromado de 1/2",   sifão cromado de 1" x 1 1/2"; tubo de ligação cromado com canopla; válvula metálica de 1" para ligação ao sifão, materiais acessórios necessários para sua instalação em bancadas e ligação à rede de esgoto.</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</si>
  <si>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</si>
  <si>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</si>
  <si>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</si>
  <si>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</si>
  <si>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</si>
  <si>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</si>
  <si>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</si>
  <si>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</si>
  <si>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</si>
  <si>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</si>
  <si>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</si>
  <si>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</si>
  <si>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</si>
  <si>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</si>
  <si>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</si>
  <si>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</si>
  <si>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</si>
  <si>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</si>
  <si>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</si>
  <si>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</si>
  <si>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</si>
  <si>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</si>
  <si>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</si>
  <si>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090400</t>
  </si>
  <si>
    <t>Outros:</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</si>
  <si>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</si>
  <si>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</si>
  <si>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</si>
  <si>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</si>
  <si>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</si>
  <si>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</si>
  <si>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</si>
  <si>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</si>
  <si>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</si>
  <si>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</si>
  <si>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</si>
  <si>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</si>
  <si>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</si>
  <si>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</si>
  <si>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</si>
  <si>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</si>
  <si>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</si>
  <si>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</si>
  <si>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100305</t>
  </si>
  <si>
    <t>Luminária fluorescente completa com 4 lâmpadas de 40W ou 32W, tipo calha de sobrepor</t>
  </si>
  <si>
    <t>100400</t>
  </si>
  <si>
    <t>Fornecimento e instalação interruptor e tomadas, inclusive placa:</t>
  </si>
  <si>
    <t>100401</t>
  </si>
  <si>
    <t>100402</t>
  </si>
  <si>
    <t>Tomada para telefone com 4 pinos com plug RJ 11</t>
  </si>
  <si>
    <t>Será medido por unidade de tomada instalada (un).
O item remunera o fornecimento e instalação de tomada para telefone, com quatro pinos e com plug  RJ11 fêmea e respectiva placa espelho.</t>
  </si>
  <si>
    <t>100405</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</si>
  <si>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</si>
  <si>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</si>
  <si>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</si>
  <si>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</si>
  <si>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</si>
  <si>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</si>
  <si>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100503</t>
  </si>
  <si>
    <t>Bipolar de 10 a 50 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</si>
  <si>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</si>
  <si>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</si>
  <si>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</si>
  <si>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</si>
  <si>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</si>
  <si>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</si>
  <si>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</si>
  <si>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</si>
  <si>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</si>
  <si>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</si>
  <si>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</si>
  <si>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</si>
  <si>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</si>
  <si>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</si>
  <si>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</si>
  <si>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</si>
  <si>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</si>
  <si>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</si>
  <si>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</si>
  <si>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</si>
  <si>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</si>
  <si>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</si>
  <si>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</si>
  <si>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</si>
  <si>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101200</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</si>
  <si>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</si>
  <si>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</si>
  <si>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</si>
  <si>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</si>
  <si>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</si>
  <si>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</si>
  <si>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</si>
  <si>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</si>
  <si>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</si>
  <si>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</si>
  <si>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</si>
  <si>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</si>
  <si>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</si>
  <si>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</si>
  <si>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110105</t>
  </si>
  <si>
    <t xml:space="preserve">Maciça externa - 0,80 x 2,10m </t>
  </si>
  <si>
    <t>110106</t>
  </si>
  <si>
    <t>Maciça externa - 0,90 x 2,10m</t>
  </si>
  <si>
    <t>110107</t>
  </si>
  <si>
    <t>Sanitária - 0,60 x 1,50m</t>
  </si>
  <si>
    <t>OBS.: Salas de aula e todas as demais portas que estiverem em áreas externas e de circulação deverão ser obrigatóriamente maciças</t>
  </si>
  <si>
    <t>120000</t>
  </si>
  <si>
    <t>ESQUADRIAS METÁLICAS</t>
  </si>
  <si>
    <t>120100</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</si>
  <si>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</si>
  <si>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</si>
  <si>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</si>
  <si>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</si>
  <si>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</si>
  <si>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</si>
  <si>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</si>
  <si>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</si>
  <si>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</si>
  <si>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</si>
  <si>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</si>
  <si>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</si>
  <si>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FERRAGENS</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</si>
  <si>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</si>
  <si>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</si>
  <si>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</si>
  <si>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</si>
  <si>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</si>
  <si>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</si>
  <si>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</si>
  <si>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</si>
  <si>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</si>
  <si>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</si>
  <si>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</si>
  <si>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</si>
  <si>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</si>
  <si>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</si>
  <si>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</si>
  <si>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</si>
  <si>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</si>
  <si>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</si>
  <si>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</si>
  <si>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</si>
  <si>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</si>
  <si>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</si>
  <si>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</si>
  <si>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</si>
  <si>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</si>
  <si>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</si>
  <si>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</si>
  <si>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PISOS E RODAPÉS</t>
  </si>
  <si>
    <t>Fornecimento e assentamento de pisos, em:</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</si>
  <si>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</si>
  <si>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</si>
  <si>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</si>
  <si>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</si>
  <si>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</si>
  <si>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</si>
  <si>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</si>
  <si>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</si>
  <si>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</si>
  <si>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</si>
  <si>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</si>
  <si>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</si>
  <si>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</si>
  <si>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</si>
  <si>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</si>
  <si>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</si>
  <si>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</si>
  <si>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</si>
  <si>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</si>
  <si>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</si>
  <si>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</si>
  <si>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</si>
  <si>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</si>
  <si>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</si>
  <si>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150400</t>
  </si>
  <si>
    <t>Outros (fornecimento e assentamento):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</si>
  <si>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</si>
  <si>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</si>
  <si>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</si>
  <si>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</si>
  <si>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</si>
  <si>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</si>
  <si>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PINTURA</t>
  </si>
  <si>
    <t>Pintura:</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</si>
  <si>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</si>
  <si>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</si>
  <si>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</si>
  <si>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</si>
  <si>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</si>
  <si>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</si>
  <si>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</si>
  <si>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</si>
  <si>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</si>
  <si>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</si>
  <si>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</si>
  <si>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BANCADAS, PRATELEIRAS E DIVISÓRIAS</t>
  </si>
  <si>
    <t>Execução  de:</t>
  </si>
  <si>
    <t>CJ</t>
  </si>
  <si>
    <t>180110</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</si>
  <si>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</si>
  <si>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</si>
  <si>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</si>
  <si>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</si>
  <si>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</si>
  <si>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</si>
  <si>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180204</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</si>
  <si>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</si>
  <si>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</si>
  <si>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</si>
  <si>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</si>
  <si>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</si>
  <si>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</si>
  <si>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</si>
  <si>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</si>
  <si>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</si>
  <si>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</si>
  <si>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</si>
  <si>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</si>
  <si>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QUADRA</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</si>
  <si>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</si>
  <si>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</si>
  <si>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</si>
  <si>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</si>
  <si>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</si>
  <si>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</si>
  <si>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</si>
  <si>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</si>
  <si>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</si>
  <si>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200500</t>
  </si>
  <si>
    <t>Iluminação:</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</si>
  <si>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</si>
  <si>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</si>
  <si>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</si>
  <si>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</si>
  <si>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</si>
  <si>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</si>
  <si>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</si>
  <si>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</si>
  <si>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</si>
  <si>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</si>
  <si>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TOTAL CUSTO =</t>
  </si>
  <si>
    <t xml:space="preserve">BDI OBRA = </t>
  </si>
  <si>
    <t xml:space="preserve">TOTAL GERAL = </t>
  </si>
  <si>
    <t xml:space="preserve">QUANDO DA CELEBRAÇÃO DO CONTRATO ASSEGURAR QUE A EMPRESA TENHA EM SEU PODER CÓPIA DO CADERNO DE ESPECIFICAÇÕES                  </t>
  </si>
  <si>
    <t>CRONOGRAMA FÍSICO-FINANCEIRO</t>
  </si>
  <si>
    <t>VALOR</t>
  </si>
  <si>
    <t>VALOR + BDI</t>
  </si>
  <si>
    <t>% INC.</t>
  </si>
  <si>
    <t>1º MÊS</t>
  </si>
  <si>
    <t>2º MÊS</t>
  </si>
  <si>
    <t>3º MÊS</t>
  </si>
  <si>
    <t>4º MÊS</t>
  </si>
  <si>
    <t>5º MÊS</t>
  </si>
  <si>
    <t>6º MÊS</t>
  </si>
  <si>
    <t>TOTAL</t>
  </si>
  <si>
    <t>%</t>
  </si>
  <si>
    <t>TOTAL MENSAL</t>
  </si>
  <si>
    <t>TOTAL ACUMULADO</t>
  </si>
  <si>
    <t xml:space="preserve">Nome do técnico responsável pela elaboração da planilha: THAMILA ISRAEL DOS REIS                                     </t>
  </si>
  <si>
    <t xml:space="preserve">Nome do técnico responsável legal: ALAELSON ANTÔNIO DE OLIVEIRA                                    </t>
  </si>
  <si>
    <t>CREA: 162.450/D</t>
  </si>
  <si>
    <t xml:space="preserve">ESCOLA ESTADUAL / MUNICIPAL:  ESCOLA MUNICIPAL CARAMURU                                                                                                                                                  </t>
  </si>
  <si>
    <t xml:space="preserve">MUNICÍPIO:  MOEMA/MG                                                                                                                                                       </t>
  </si>
  <si>
    <t>DIVINÓPOLIS</t>
  </si>
  <si>
    <t xml:space="preserve">ÁREA TOTAL DA OBRA, ACRESCENTANDO 0,50M, A PARTIR DO EIXO DOS PILARES EXTERNOS </t>
  </si>
  <si>
    <t>SOMANDO MUROS LATERAIS, FUNDO E A FRENTE, EXCETO O BLOCO DAS ANTIGAS SALAS DE AULA</t>
  </si>
  <si>
    <t xml:space="preserve">UMA PLACA A SER COLOCADA NA FRENTE DA ESCOLA </t>
  </si>
  <si>
    <t>NÃO HAVERÁ LIMPEZA DE TERRENO, POIS TODA ÁREA DA ESCOLA É DOTADA DE ALGUM TIPO DE PAVIMENTAÇÃO</t>
  </si>
  <si>
    <t>SUB-TOTAL DO ITEM INSTALAÇÃO DOS SERVIÇOS DE ENGENHARIA</t>
  </si>
  <si>
    <t>TAPUME APENAS NA FRENTE MEDIDAS: FRENTE 50,80M + ABAS LATERAIS DE 1,00M X DOIS LADOS X ALTURA DE 2,50M = 132,00M²</t>
  </si>
  <si>
    <t>NÃO HAVERÁ, POIS O LOCAL POSSUI A REFERIDA INSTALAÇÃO</t>
  </si>
  <si>
    <t xml:space="preserve"> BARRACÃO TIPO-II, ÁREA INTERNA 21,78M2 - PADRÃO DER-MG</t>
  </si>
  <si>
    <t>BARRACÃO TIPO-II, ÁREA INTERNA 18,15M2 - PADRÃO DERMG</t>
  </si>
  <si>
    <t>CONFORME PROJETO ELÉTRICO</t>
  </si>
  <si>
    <t>UM PADRÃO EXISTENTE NO LOCAL</t>
  </si>
  <si>
    <t>EDIFICAÇÕES ANTIGAS DA ESCOLA, APENAS O BLOCO DE SALAS DE AULA SERÁ MANTIDO, O RESTANTE SERÁ DEMOLIDO</t>
  </si>
  <si>
    <t>176,11M2 + 5% NO BLOCO DAS SALAS QUE SERÁ MANTIDO = 184,91M2; + 88,72M2 + 5% NO BLOCO DE SALAS PRÓXIMO A QUADRA = 93,15M2. TOTAL GERAL = 278,06M2</t>
  </si>
  <si>
    <t>RETIRADA DAS TELHAS DA QUADRA EXISTENTE</t>
  </si>
  <si>
    <t>ALAMBRADO DA QUADRA QUE SERÁ REAPROVEITADA = 54,72M X  2,50M = 136,80M2</t>
  </si>
  <si>
    <t xml:space="preserve">TODA A ÁREA DA ESCOLA DESCONTANDO O BLOCO DE SALAS DA FRENTE QUE SERÁ MANTIDO </t>
  </si>
  <si>
    <t>DEMOLIÇÃO DESSE PISO SERÁ APENAS NO BLOCO DE SALAS QUE SERÁ MANTIDO</t>
  </si>
  <si>
    <t>REMOÇÃO DAS JANLEAS E PORTAS DO BLOCO DE SALAS QUE SERÁ MANTIDO. PORTAS: 0,80M X 2,10M X 4 PORTAS = 6,72M2 + JANELAS: 1,20MX 1,60 X 16 = 30,72M2</t>
  </si>
  <si>
    <t>REMOÇÃO DOS MARCOS DAS PORTAS DO BLOCO DE SALAS QUE SERÁ MANTIDO</t>
  </si>
  <si>
    <t>SUB-TOTAL DEMOLIÇÕES E REMOÇÕES =</t>
  </si>
  <si>
    <t xml:space="preserve"> SUB-TOTAL TRABALHOS EM TERRA =</t>
  </si>
  <si>
    <t xml:space="preserve">ÁREA DO VOLUME DO ATERRO 15,75M2 X 48,80M DE COMPRIMENTO, CONFORME PROJETO DE NÍVEIS </t>
  </si>
  <si>
    <t>10,37M3 DO PAVIMENTO TÉRREO E 13,72M3 DO PAVIMENTO SUBTERRÂNEO</t>
  </si>
  <si>
    <t>PAVIMENTO TÉRREO: 1,20M3 X 28 TUBULÕES = 33,60M3: PAVIMENTO SUBTERRÂNEO: 1,40M3 X (46 DO ARRIMO  + 77 DOS PILARES + 8 PARA COBERTURA DA QUADRA) = 183,40M3</t>
  </si>
  <si>
    <t>DESATERRO NA PARTE DO PAVIMENTO SUBTERRÂNEO PARA ALCANÇAR UM PÉ DIREITO DE 3,00M. DESATERRO DE UMA ALTURA DE APROXIMADAMENTE 1,00M</t>
  </si>
  <si>
    <r>
      <t>Armadura de aço, CA 50/60, corte e dobra no canteiro</t>
    </r>
    <r>
      <rPr>
        <sz val="12"/>
        <rFont val="Calibri"/>
        <family val="2"/>
      </rPr>
      <t xml:space="preserve">                                                                                                                    </t>
    </r>
  </si>
  <si>
    <t>Será medido pelo peso nominal das bitolas constantes no projeto de armadura (kg).
O item remunera o fornecimento de aço CA-50/60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</si>
  <si>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CONFORME PROJETO ESTRUTURAL</t>
  </si>
  <si>
    <t>26,25M2 DO PAVIMENTO TÉRREO E 34,32M2 DO PAVIMENTO SUBTERRÂNEO + REGULARIZAÇÃO DOS TUBULÕES 209,88M2 = 270,72M2</t>
  </si>
  <si>
    <t>PILARES DO CORREDOR PARA O PÁTIO CENTRAL- 15 PILARES X PROFUNDIDADE DE 1,5M EM CADA ESTACA</t>
  </si>
  <si>
    <t>IGUAL A ÁREA DE REGULARIZAÇÃO DE FUNDO DE VALA X 5CM DE ESPESSURA</t>
  </si>
  <si>
    <t xml:space="preserve">PAVIMENTO TÉRREO: 987,35M2 + PAVIMENTO SUBTERRÂNEO:1.138,90M2 </t>
  </si>
  <si>
    <t>MUROS DO ENTORNO, CONFORME PROJETO ARQUITETÔNICO</t>
  </si>
  <si>
    <t>IGUAL O COMPRIMENTO DE MURO</t>
  </si>
  <si>
    <t>ÁREA DO ATERRO NO PAVIMENTO TÉRREO</t>
  </si>
  <si>
    <t>SEIS FUROS DE ATÉ 10M</t>
  </si>
  <si>
    <t>SUB-TOTAL SONDAGEM, FUNDAÇÕES, MUROS E CONTENÇÕES =</t>
  </si>
  <si>
    <t>Armadura de aço p/ vigas e pilares  CA-50/60, corte e dobra no canteiro</t>
  </si>
  <si>
    <t>UMA MOBILIZAÇÃO</t>
  </si>
  <si>
    <t xml:space="preserve">CONFORME PROJETO ESTRUTURAL </t>
  </si>
  <si>
    <t>PAVIMENTO TÉRREO: 551,21M2 + 815,96M2; PAVIMENTO SUBTERRÂNEO: 815,96M2 = 2.183,13M2</t>
  </si>
  <si>
    <t>Será medido pelo volume, ou seja, a área do pano a ser escorado vigas ou laje com a altura das escoras entre 2,20 e 3,00 m (m³). 
O item remunera o fornecimento de materiais e mão-de-obra necessários para a execução de escoramento de madeira com estroncas de eucalipto com diâmetro mínimo de 12 cm.</t>
  </si>
  <si>
    <t>IGUAL ÁREA DE LAJE</t>
  </si>
  <si>
    <t>IGUAL ÁREA DE CIMBRAMENTO</t>
  </si>
  <si>
    <t>SUB-TOTAL SUPERESTRUTURA =</t>
  </si>
  <si>
    <t>SUB-TOTAL ALVENARIA =</t>
  </si>
  <si>
    <t>ALVENARIA PAVIMENTO TÉRREO = 1.006,53M2 + ALVENARIA PAVIMENTO SUBTERRÂNEO = 192,75M2 + ALVENARIA DAS PLATIBANDAS = 432,44M2 - TOTAL GERAL: 1.631,72M2</t>
  </si>
  <si>
    <t>MURO DE ARRIMO PRINCIPAL = 218,85M2 + MURO DE ARRIMO NO FUNDO E LATERAL = 166,20M2 + ARQUIBANCADA = 30M2</t>
  </si>
  <si>
    <t>CONFORME PROJETO ARQUITETÔNICO - DIAGRAMA DA COBERTURA = 1.314,60M2 + 8%</t>
  </si>
  <si>
    <t xml:space="preserve">CONFORME PROJETO ARQUITETÔNICO - DIAGRAMA DE COBERTURA = 6,40M + 7,50M + 4,40M + 6,00M + 10,90 + 8,40M + 11,70M + 7,80M = 63,10M  </t>
  </si>
  <si>
    <t>CONFORME PROJETO ARQUITETÔNICO - DIAGRAMA DE COBERTURA = CALHA TIPO 1 = 30,60M</t>
  </si>
  <si>
    <t xml:space="preserve">CONFORME PROJETO ARQUITETÔNICO - DIAGRAMA DE COBERTURA = 38,40M + 2,50M + 15,27M + 5,10M + 70,13M =  </t>
  </si>
  <si>
    <t>IGUAL A ÁREA DE COBERTURA</t>
  </si>
  <si>
    <t xml:space="preserve">CONFORME PROJETO ARQUITETÔNICO - DIAGRAMA DE COBERTURA </t>
  </si>
  <si>
    <t>CONFORME PROJETO ARQUITETÔNICO - DIAGRAMA DE COBERTURA = CALHA TIPO 2 = 7,65M + 20,65M + 18,60M + 24,15M + 1,90M + 16,30M + 78,00M + 32,00 = 199,25M</t>
  </si>
  <si>
    <t xml:space="preserve">Condutor de água pluvial </t>
  </si>
  <si>
    <t>IGUAL A ÁREA DE LAJE</t>
  </si>
  <si>
    <t>IGUAL A ÁREA DO TELHADO SEM A PORCENTAGEM DE 8%</t>
  </si>
  <si>
    <t>SUB-TOTAL COBERTURA E FORRO=</t>
  </si>
  <si>
    <t>CONFORME PROJETO HIDROSSANITÁRIO</t>
  </si>
  <si>
    <t>CONFORME PROJETO ARQUITETÔNICO</t>
  </si>
  <si>
    <t>SUB-TOTAL INSTALAÇÕES HIDRÁULICAS =</t>
  </si>
  <si>
    <t>SUB-TOTAL INSTALAÇÕES SANITÁRIAS =</t>
  </si>
  <si>
    <t>Interruptor 03/02 ou paralelo - teclas simples 10A - 250V</t>
  </si>
  <si>
    <t>Tomada universal 2 P+T ou Interruptor 03/02 ou paralelo - teclas simples 10A - 250V</t>
  </si>
  <si>
    <t>Será medido por unidade de tomada instalada (un), ou interruptor instalado (un). O item remunera o fornecimento e instalação de interruptor, simples de embutir, com três teclas fosforescente, com contatos de prata, a prova de faísca, de funcionamento silencioso; remunera também o espelho correspondente.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</si>
  <si>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SUB-TOTAL INSTALAÇÃO ELÉTRICA =</t>
  </si>
  <si>
    <t>UMA UNIDADE PARA A QUADRA</t>
  </si>
  <si>
    <t>SUB-TOTAL ESQUADRIAS DE MADEIRA =</t>
  </si>
  <si>
    <t>SUB-TOTAL ESQUADRIAS METÁLICAS =</t>
  </si>
  <si>
    <t>SUB-TOTAL FERRAGENS =</t>
  </si>
  <si>
    <t>SUB-TOTAL REVESTIMENTO =</t>
  </si>
  <si>
    <t>SUB-TOTAL BANCADAS, PRATELEIRAS E DIVISÓRIAS=</t>
  </si>
  <si>
    <t>CONSIDERANDO 20 CM DE TRANSPASSE EM CADA LADO VERGA = 3,08 M3 E CONTRA VERGA = 1,63 M3</t>
  </si>
  <si>
    <t>SUB-TOTAL PISOS E RODAPÉS =</t>
  </si>
  <si>
    <t>M2</t>
  </si>
  <si>
    <t>Soleira ou peitoril de granito cinza castelo e=2cm</t>
  </si>
  <si>
    <t>Divisória de granito cinza castelo (incluindo todas as ferragens em latão cromado), e = 3cm</t>
  </si>
  <si>
    <t xml:space="preserve">SOLEIRA E PEITORIL CONFORME PROJETO </t>
  </si>
  <si>
    <t>Tinta acrílica em parede externa/interna, e forro de gesso sem emassamento (duas demãos)</t>
  </si>
  <si>
    <t>Emassamento de parede interna, externa e forro de gesso com massa corrida à base de PVA com duas demãos, para pintura látex</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</si>
  <si>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</si>
  <si>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</si>
  <si>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</si>
  <si>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SUB-TOTAL PINTURA =</t>
  </si>
  <si>
    <t>SUB-TOTAL QUADRA =</t>
  </si>
  <si>
    <t>SUB-TOTAL DA LIMPEZA =</t>
  </si>
  <si>
    <t>CONFORME PROJETO DE PAGINAÇÃO DE PISO E ESPECIFICAÇÃO DE ACABAMENTO</t>
  </si>
  <si>
    <t>CONFORME PROJETO DE  ESPECIFICAÇÃO DE ACABAMENTO</t>
  </si>
  <si>
    <t>CONFORME PROJETO DE ESPECIFICAÇÕES DE ACABAMENTO</t>
  </si>
  <si>
    <t>COFORME PROJETO DE PLANTA BAIXA</t>
  </si>
  <si>
    <t>CONFORME PROJETO DE PAGINAÇÃO DE PISO E DE ACABAMENTO</t>
  </si>
  <si>
    <t>LIMPEZA TOTAL DA ÁREA CONSTRUÍDA</t>
  </si>
  <si>
    <t>DIVERSOS</t>
  </si>
  <si>
    <t>SUB-TOTAL DIVERSOS  =</t>
  </si>
  <si>
    <t>190000</t>
  </si>
  <si>
    <t xml:space="preserve">ESCOLA ESTADUAL / MUNICIPAL: CARAMURU                                                                                                                                                 </t>
  </si>
  <si>
    <t xml:space="preserve">MUNICÍPIO / DISTRITO: MOEMA                                                                                                                                                        </t>
  </si>
  <si>
    <t>SRE: DIVINÓPOLIS</t>
  </si>
  <si>
    <t>ENDEREÇO: RUA CAETÉS, N.° 457, BAIRRO CENTRO - MOEMA/MG</t>
  </si>
  <si>
    <t>SERVIÇOS: REFORMA / AMPLIAÇÃO / CONSTRUÇÃO</t>
  </si>
  <si>
    <t>LOCAL / DATA: MOEMA/MG, 20 DE ABRIL DE 2.023.</t>
  </si>
  <si>
    <t xml:space="preserve">RESPONSÁVEL TÉCNICO: THAMILA ISRAEL DOS REIS </t>
  </si>
  <si>
    <t xml:space="preserve">REPRESENTANTE LEGAL: ALAELSON ANTÔNIO DE OLIVEIRA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</si>
</sst>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0\ ;&quot; (&quot;#,##0.00\);&quot; -&quot;#\ ;@\ "/>
    <numFmt numFmtId="166" formatCode="dd/mm/yy;@"/>
  </numFmts>
  <fonts count="33" x14ac:knownFonts="1">
    <font>
      <sz val="11"/>
      <color theme="1"/>
      <name val="Calibri"/>
      <family val="2"/>
      <scheme val="minor"/>
    </font>
    <font>
      <b/>
      <sz val="14"/>
      <name val="Arial"/>
      <family val="2"/>
    </font>
    <font>
      <b/>
      <sz val="9"/>
      <name val="Arial"/>
      <family val="2"/>
    </font>
    <font>
      <b/>
      <sz val="10"/>
      <name val="Arial"/>
      <family val="2"/>
    </font>
    <font>
      <sz val="10"/>
      <name val="Arial"/>
      <family val="2"/>
    </font>
    <font>
      <b/>
      <sz val="12"/>
      <name val="Arial"/>
      <family val="2"/>
    </font>
    <font>
      <b/>
      <sz val="10"/>
      <color indexed="8"/>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8"/>
      <name val="Arial"/>
      <family val="2"/>
    </font>
    <font>
      <b/>
      <sz val="12"/>
      <color indexed="8"/>
      <name val="Arial"/>
      <family val="2"/>
    </font>
    <font>
      <vertAlign val="superscript"/>
      <sz val="14"/>
      <name val="Calibri"/>
      <family val="2"/>
    </font>
    <font>
      <b/>
      <vertAlign val="superscript"/>
      <sz val="12"/>
      <name val="Calibri"/>
      <family val="2"/>
    </font>
    <font>
      <b/>
      <i/>
      <sz val="12"/>
      <name val="Calibri"/>
      <family val="2"/>
    </font>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sz val="14"/>
      <name val="Calibri"/>
      <family val="2"/>
      <scheme val="minor"/>
    </font>
    <font>
      <b/>
      <sz val="12"/>
      <color rgb="FFFF0000"/>
      <name val="Calibri"/>
      <family val="2"/>
      <scheme val="minor"/>
    </font>
    <font>
      <sz val="12"/>
      <color theme="1"/>
      <name val="Calibri"/>
      <family val="2"/>
      <scheme val="minor"/>
    </font>
    <font>
      <sz val="12"/>
      <name val="Calibri"/>
      <family val="2"/>
      <scheme val="minor"/>
    </font>
    <font>
      <b/>
      <sz val="14"/>
      <name val="Calibri"/>
      <family val="2"/>
      <scheme val="minor"/>
    </font>
    <font>
      <b/>
      <u/>
      <sz val="12"/>
      <name val="Calibri"/>
      <family val="2"/>
      <scheme val="minor"/>
    </font>
    <font>
      <b/>
      <sz val="10"/>
      <name val="Calibri"/>
      <family val="2"/>
      <scheme val="minor"/>
    </font>
    <font>
      <b/>
      <i/>
      <u/>
      <sz val="16"/>
      <name val="Calibri"/>
      <family val="2"/>
      <scheme val="minor"/>
    </font>
    <font>
      <b/>
      <sz val="12"/>
      <color rgb="FFFF0000"/>
      <name val="Arial"/>
      <family val="2"/>
    </font>
    <font>
      <sz val="10"/>
      <name val="Calibri"/>
      <family val="2"/>
      <scheme val="minor"/>
    </font>
    <font>
      <b/>
      <sz val="16"/>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medium">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9" fontId="17" fillId="0" borderId="0" applyFont="0" applyFill="0" applyBorder="0" applyAlignment="0" applyProtection="0"/>
    <xf numFmtId="164" fontId="17" fillId="0" borderId="0" applyFont="0" applyFill="0" applyBorder="0" applyAlignment="0" applyProtection="0"/>
  </cellStyleXfs>
  <cellXfs count="446">
    <xf numFmtId="0" fontId="0" fillId="0" borderId="0" xfId="0"/>
    <xf numFmtId="49" fontId="19" fillId="2" borderId="1" xfId="0" applyNumberFormat="1" applyFont="1" applyFill="1" applyBorder="1" applyAlignment="1">
      <alignment horizontal="center" vertical="center"/>
    </xf>
    <xf numFmtId="49" fontId="19" fillId="2" borderId="1" xfId="0" applyNumberFormat="1" applyFont="1" applyFill="1" applyBorder="1" applyAlignment="1">
      <alignment horizontal="left" vertical="center"/>
    </xf>
    <xf numFmtId="4" fontId="3" fillId="0" borderId="2" xfId="0" applyNumberFormat="1" applyFont="1" applyBorder="1" applyAlignment="1">
      <alignment horizontal="center" vertical="center"/>
    </xf>
    <xf numFmtId="10" fontId="3" fillId="0" borderId="2" xfId="1" applyNumberFormat="1"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vertical="center"/>
    </xf>
    <xf numFmtId="4" fontId="17" fillId="0" borderId="3" xfId="2" applyNumberFormat="1" applyFont="1" applyBorder="1" applyAlignment="1">
      <alignment horizontal="center" vertical="center"/>
    </xf>
    <xf numFmtId="4" fontId="17" fillId="0" borderId="3" xfId="2" applyNumberFormat="1" applyFont="1" applyBorder="1" applyAlignment="1">
      <alignment horizontal="center" vertical="center"/>
    </xf>
    <xf numFmtId="10" fontId="17" fillId="0" borderId="3" xfId="1" applyNumberFormat="1" applyFont="1" applyBorder="1" applyAlignment="1">
      <alignment horizontal="center" vertical="center"/>
    </xf>
    <xf numFmtId="10" fontId="17" fillId="0" borderId="3" xfId="1" applyNumberFormat="1" applyFont="1" applyBorder="1" applyAlignment="1">
      <alignment vertical="center"/>
    </xf>
    <xf numFmtId="0" fontId="0" fillId="0" borderId="2" xfId="0" applyBorder="1" applyAlignment="1">
      <alignment horizontal="center" vertical="center"/>
    </xf>
    <xf numFmtId="0" fontId="0" fillId="0" borderId="2" xfId="0" applyBorder="1" applyAlignment="1">
      <alignment vertical="center"/>
    </xf>
    <xf numFmtId="10" fontId="17" fillId="0" borderId="2" xfId="1" applyNumberFormat="1" applyFont="1" applyBorder="1" applyAlignment="1">
      <alignment vertical="center"/>
    </xf>
    <xf numFmtId="0" fontId="0" fillId="0" borderId="0" xfId="0" applyBorder="1" applyAlignment="1">
      <alignment vertical="center"/>
    </xf>
    <xf numFmtId="4" fontId="17" fillId="0" borderId="2" xfId="2" applyNumberFormat="1" applyFont="1" applyBorder="1" applyAlignment="1">
      <alignment horizontal="center" vertical="center"/>
    </xf>
    <xf numFmtId="10" fontId="17" fillId="0" borderId="2" xfId="1" applyNumberFormat="1" applyFont="1" applyBorder="1" applyAlignment="1">
      <alignment horizontal="center" vertical="center"/>
    </xf>
    <xf numFmtId="4" fontId="18" fillId="0" borderId="2" xfId="2" applyNumberFormat="1" applyFont="1" applyBorder="1" applyAlignment="1">
      <alignment horizontal="center" vertical="center"/>
    </xf>
    <xf numFmtId="10" fontId="18" fillId="0" borderId="2" xfId="1" applyNumberFormat="1" applyFont="1" applyBorder="1" applyAlignment="1">
      <alignment horizontal="center" vertical="center"/>
    </xf>
    <xf numFmtId="10" fontId="20" fillId="0" borderId="2" xfId="1" applyNumberFormat="1" applyFont="1" applyBorder="1" applyAlignment="1">
      <alignment vertical="center"/>
    </xf>
    <xf numFmtId="0" fontId="20" fillId="2" borderId="0" xfId="0" applyFont="1" applyFill="1"/>
    <xf numFmtId="0" fontId="21" fillId="2" borderId="0" xfId="0" applyFont="1" applyFill="1"/>
    <xf numFmtId="0" fontId="3" fillId="2" borderId="0" xfId="0" applyFont="1" applyFill="1" applyBorder="1"/>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0" fillId="0" borderId="0" xfId="0" applyFont="1" applyFill="1"/>
    <xf numFmtId="0" fontId="3" fillId="2" borderId="0" xfId="0" applyFont="1" applyFill="1" applyBorder="1" applyAlignment="1">
      <alignment horizontal="left" vertical="center" wrapText="1"/>
    </xf>
    <xf numFmtId="0" fontId="6" fillId="2" borderId="0" xfId="0" applyFont="1" applyFill="1" applyBorder="1"/>
    <xf numFmtId="49" fontId="0" fillId="2" borderId="0" xfId="0" applyNumberFormat="1" applyFont="1" applyFill="1"/>
    <xf numFmtId="0" fontId="0" fillId="2" borderId="0" xfId="0" applyFont="1" applyFill="1" applyAlignment="1">
      <alignment horizontal="justify" wrapText="1"/>
    </xf>
    <xf numFmtId="0" fontId="7" fillId="0" borderId="0" xfId="0" applyFont="1" applyFill="1" applyAlignment="1">
      <alignment vertical="center"/>
    </xf>
    <xf numFmtId="0" fontId="7" fillId="0" borderId="0" xfId="0" applyFont="1" applyFill="1" applyAlignment="1">
      <alignment horizontal="center" vertical="center"/>
    </xf>
    <xf numFmtId="4" fontId="7" fillId="2" borderId="0" xfId="2" applyNumberFormat="1" applyFont="1" applyFill="1" applyAlignment="1">
      <alignment horizontal="center" vertical="center"/>
    </xf>
    <xf numFmtId="0" fontId="7" fillId="2" borderId="0" xfId="0" applyFont="1" applyFill="1" applyAlignment="1">
      <alignment horizontal="center" vertical="center"/>
    </xf>
    <xf numFmtId="0" fontId="22" fillId="2" borderId="0" xfId="0" applyFont="1" applyFill="1" applyBorder="1" applyAlignment="1">
      <alignment horizontal="center"/>
    </xf>
    <xf numFmtId="0" fontId="23" fillId="2" borderId="0" xfId="0" applyFont="1" applyFill="1" applyAlignment="1">
      <alignment horizontal="center"/>
    </xf>
    <xf numFmtId="0" fontId="24" fillId="2" borderId="0" xfId="0" applyFont="1" applyFill="1"/>
    <xf numFmtId="0" fontId="0" fillId="2" borderId="0" xfId="0" applyFont="1" applyFill="1"/>
    <xf numFmtId="0" fontId="25" fillId="2" borderId="4" xfId="0" applyFont="1" applyFill="1" applyBorder="1" applyAlignment="1" applyProtection="1">
      <alignment horizontal="center" vertical="center"/>
      <protection locked="0"/>
    </xf>
    <xf numFmtId="0" fontId="25" fillId="2" borderId="5" xfId="0" applyNumberFormat="1" applyFont="1" applyFill="1" applyBorder="1" applyAlignment="1" applyProtection="1">
      <alignment vertical="center"/>
      <protection locked="0"/>
    </xf>
    <xf numFmtId="49" fontId="25" fillId="2" borderId="3" xfId="0" applyNumberFormat="1" applyFont="1" applyFill="1" applyBorder="1" applyAlignment="1" applyProtection="1">
      <alignment horizontal="center" vertical="center"/>
      <protection locked="0"/>
    </xf>
    <xf numFmtId="49" fontId="25" fillId="0" borderId="1" xfId="0" applyNumberFormat="1" applyFont="1" applyFill="1" applyBorder="1" applyAlignment="1" applyProtection="1">
      <alignment horizontal="center" vertical="center"/>
      <protection locked="0"/>
    </xf>
    <xf numFmtId="10" fontId="25" fillId="0" borderId="2" xfId="0" applyNumberFormat="1" applyFont="1" applyFill="1" applyBorder="1" applyAlignment="1" applyProtection="1">
      <alignment horizontal="center" vertical="center"/>
      <protection locked="0"/>
    </xf>
    <xf numFmtId="49" fontId="25" fillId="2" borderId="2" xfId="0" applyNumberFormat="1" applyFont="1" applyFill="1" applyBorder="1" applyAlignment="1" applyProtection="1">
      <alignment horizontal="center" vertical="center"/>
      <protection locked="0"/>
    </xf>
    <xf numFmtId="4" fontId="25" fillId="2" borderId="2" xfId="2" applyNumberFormat="1" applyFont="1" applyFill="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4" fontId="25" fillId="2" borderId="2" xfId="2" applyNumberFormat="1" applyFont="1" applyFill="1" applyBorder="1" applyAlignment="1" applyProtection="1">
      <alignment horizontal="center" vertical="center" wrapText="1"/>
      <protection locked="0"/>
    </xf>
    <xf numFmtId="49" fontId="19" fillId="2" borderId="6" xfId="0" applyNumberFormat="1" applyFont="1" applyFill="1" applyBorder="1" applyAlignment="1" applyProtection="1">
      <alignment horizontal="center" vertical="center" wrapText="1"/>
      <protection locked="0"/>
    </xf>
    <xf numFmtId="0" fontId="25" fillId="2" borderId="2" xfId="0" applyFont="1" applyFill="1" applyBorder="1" applyAlignment="1" applyProtection="1">
      <alignment horizontal="justify" vertical="center" wrapText="1"/>
      <protection locked="0"/>
    </xf>
    <xf numFmtId="0" fontId="21" fillId="2" borderId="7" xfId="0" applyNumberFormat="1" applyFont="1" applyFill="1" applyBorder="1" applyAlignment="1" applyProtection="1">
      <alignment horizontal="center" vertical="center" wrapText="1"/>
      <protection locked="0"/>
    </xf>
    <xf numFmtId="49" fontId="19" fillId="2" borderId="8" xfId="0" applyNumberFormat="1" applyFont="1" applyFill="1" applyBorder="1" applyAlignment="1" applyProtection="1">
      <alignment horizontal="center" vertical="center" wrapText="1"/>
      <protection locked="0"/>
    </xf>
    <xf numFmtId="0" fontId="19" fillId="2" borderId="7" xfId="0" applyFont="1" applyFill="1" applyBorder="1" applyAlignment="1" applyProtection="1">
      <alignment horizontal="justify" vertical="center" wrapText="1"/>
      <protection locked="0"/>
    </xf>
    <xf numFmtId="49" fontId="19" fillId="2" borderId="9" xfId="0" applyNumberFormat="1" applyFont="1" applyFill="1" applyBorder="1" applyAlignment="1" applyProtection="1">
      <alignment horizontal="center" vertical="center" wrapText="1"/>
      <protection locked="0"/>
    </xf>
    <xf numFmtId="0" fontId="24" fillId="2" borderId="10" xfId="0" applyFont="1" applyFill="1" applyBorder="1" applyAlignment="1" applyProtection="1">
      <alignment horizontal="justify" vertical="center" wrapText="1"/>
      <protection locked="0"/>
    </xf>
    <xf numFmtId="0" fontId="19" fillId="2" borderId="10" xfId="0" applyFont="1" applyFill="1" applyBorder="1" applyAlignment="1" applyProtection="1">
      <alignment horizontal="justify" vertical="center" wrapText="1"/>
      <protection locked="0"/>
    </xf>
    <xf numFmtId="0" fontId="19" fillId="2" borderId="10" xfId="0" applyFont="1" applyFill="1" applyBorder="1" applyAlignment="1">
      <alignment horizontal="justify" vertical="center" wrapText="1"/>
    </xf>
    <xf numFmtId="49" fontId="8" fillId="2" borderId="9" xfId="0" applyNumberFormat="1" applyFont="1" applyFill="1" applyBorder="1" applyAlignment="1">
      <alignment horizontal="center" vertical="center" wrapText="1"/>
    </xf>
    <xf numFmtId="0" fontId="8" fillId="2" borderId="10" xfId="0" applyFont="1" applyFill="1" applyBorder="1" applyAlignment="1">
      <alignment horizontal="justify" vertical="center" wrapText="1"/>
    </xf>
    <xf numFmtId="0" fontId="10" fillId="2" borderId="10" xfId="0" applyFont="1" applyFill="1" applyBorder="1" applyAlignment="1">
      <alignment horizontal="justify" vertical="center" wrapText="1"/>
    </xf>
    <xf numFmtId="0" fontId="26" fillId="2" borderId="10" xfId="0" applyFont="1" applyFill="1" applyBorder="1" applyAlignment="1" applyProtection="1">
      <alignment horizontal="justify" vertical="center" wrapText="1"/>
      <protection locked="0"/>
    </xf>
    <xf numFmtId="165" fontId="25" fillId="2" borderId="11" xfId="0" applyNumberFormat="1" applyFont="1" applyFill="1" applyBorder="1" applyAlignment="1" applyProtection="1">
      <alignment horizontal="center" vertical="center" wrapText="1"/>
      <protection locked="0"/>
    </xf>
    <xf numFmtId="2" fontId="24" fillId="2" borderId="10" xfId="0" applyNumberFormat="1" applyFont="1" applyFill="1" applyBorder="1" applyAlignment="1" applyProtection="1">
      <alignment horizontal="justify" vertical="center" wrapText="1"/>
      <protection locked="0"/>
    </xf>
    <xf numFmtId="0" fontId="21" fillId="2" borderId="10" xfId="0" applyNumberFormat="1" applyFont="1" applyFill="1" applyBorder="1" applyAlignment="1" applyProtection="1">
      <alignment horizontal="center" vertical="center" wrapText="1"/>
      <protection locked="0"/>
    </xf>
    <xf numFmtId="2" fontId="19" fillId="2" borderId="10" xfId="0" applyNumberFormat="1" applyFont="1" applyFill="1" applyBorder="1" applyAlignment="1" applyProtection="1">
      <alignment horizontal="justify" vertical="center" wrapText="1"/>
      <protection locked="0"/>
    </xf>
    <xf numFmtId="0" fontId="3" fillId="2" borderId="0" xfId="0" applyFont="1" applyFill="1" applyBorder="1" applyAlignment="1">
      <alignment horizontal="center" vertical="center" wrapText="1"/>
    </xf>
    <xf numFmtId="2" fontId="24" fillId="2" borderId="0" xfId="0" applyNumberFormat="1" applyFont="1" applyFill="1" applyBorder="1" applyAlignment="1" applyProtection="1">
      <alignment horizontal="justify" vertical="center" wrapText="1"/>
      <protection locked="0"/>
    </xf>
    <xf numFmtId="0" fontId="19" fillId="2" borderId="12" xfId="0" applyFont="1" applyFill="1" applyBorder="1" applyAlignment="1" applyProtection="1">
      <alignment horizontal="justify" vertical="center" wrapText="1"/>
      <protection locked="0"/>
    </xf>
    <xf numFmtId="0" fontId="24" fillId="2" borderId="12" xfId="0" applyFont="1" applyFill="1" applyBorder="1" applyAlignment="1" applyProtection="1">
      <alignment horizontal="justify" vertical="center" wrapText="1"/>
      <protection locked="0"/>
    </xf>
    <xf numFmtId="49" fontId="19" fillId="2" borderId="13" xfId="0" applyNumberFormat="1" applyFont="1" applyFill="1" applyBorder="1" applyAlignment="1" applyProtection="1">
      <alignment horizontal="center" vertical="center" wrapText="1"/>
      <protection locked="0"/>
    </xf>
    <xf numFmtId="0" fontId="19" fillId="2" borderId="14" xfId="0" applyFont="1" applyFill="1" applyBorder="1" applyAlignment="1" applyProtection="1">
      <alignment horizontal="justify" vertical="center" wrapText="1"/>
      <protection locked="0"/>
    </xf>
    <xf numFmtId="49" fontId="19" fillId="2" borderId="15" xfId="0" applyNumberFormat="1" applyFont="1" applyFill="1" applyBorder="1" applyAlignment="1" applyProtection="1">
      <alignment horizontal="center" vertical="center" wrapText="1"/>
      <protection locked="0"/>
    </xf>
    <xf numFmtId="0" fontId="8" fillId="2" borderId="10" xfId="0" applyFont="1" applyFill="1" applyBorder="1" applyAlignment="1" applyProtection="1">
      <alignment horizontal="justify" vertical="center" wrapText="1"/>
      <protection locked="0"/>
    </xf>
    <xf numFmtId="0" fontId="19" fillId="2" borderId="3" xfId="0" applyFont="1" applyFill="1" applyBorder="1" applyAlignment="1" applyProtection="1">
      <alignment horizontal="justify" vertical="center" wrapText="1"/>
      <protection locked="0"/>
    </xf>
    <xf numFmtId="0" fontId="26" fillId="2" borderId="7" xfId="0" applyFont="1" applyFill="1" applyBorder="1" applyAlignment="1" applyProtection="1">
      <alignment horizontal="justify" vertical="center" wrapText="1"/>
      <protection locked="0"/>
    </xf>
    <xf numFmtId="49" fontId="27" fillId="2" borderId="15" xfId="0" applyNumberFormat="1" applyFont="1" applyFill="1" applyBorder="1" applyAlignment="1" applyProtection="1">
      <alignment horizontal="center" vertical="center" wrapText="1"/>
      <protection locked="0"/>
    </xf>
    <xf numFmtId="49" fontId="26" fillId="2" borderId="10" xfId="0" applyNumberFormat="1" applyFont="1" applyFill="1" applyBorder="1" applyAlignment="1" applyProtection="1">
      <alignment horizontal="justify" vertical="center" wrapText="1"/>
      <protection locked="0"/>
    </xf>
    <xf numFmtId="0" fontId="24" fillId="2" borderId="10" xfId="0" applyFont="1" applyFill="1" applyBorder="1" applyAlignment="1">
      <alignment horizontal="justify" vertical="center" wrapText="1"/>
    </xf>
    <xf numFmtId="0" fontId="28" fillId="2" borderId="12" xfId="0" applyFont="1" applyFill="1" applyBorder="1" applyAlignment="1" applyProtection="1">
      <alignment horizontal="justify" vertical="center" wrapText="1"/>
      <protection locked="0"/>
    </xf>
    <xf numFmtId="0" fontId="20" fillId="2" borderId="0" xfId="0" applyFont="1" applyFill="1" applyBorder="1" applyAlignment="1" applyProtection="1">
      <alignment horizontal="justify" vertical="center" wrapText="1"/>
      <protection locked="0"/>
    </xf>
    <xf numFmtId="0" fontId="10" fillId="2" borderId="0" xfId="0" applyFont="1" applyFill="1" applyBorder="1" applyAlignment="1">
      <alignment horizontal="justify" vertical="center" wrapText="1"/>
    </xf>
    <xf numFmtId="2" fontId="21" fillId="2" borderId="0" xfId="0" applyNumberFormat="1" applyFont="1" applyFill="1" applyBorder="1" applyAlignment="1" applyProtection="1">
      <alignment horizontal="center" vertical="center" wrapText="1"/>
      <protection locked="0"/>
    </xf>
    <xf numFmtId="1" fontId="19" fillId="2" borderId="6" xfId="0" applyNumberFormat="1" applyFont="1" applyFill="1" applyBorder="1" applyAlignment="1" applyProtection="1">
      <alignment horizontal="center" vertical="center" wrapText="1"/>
      <protection locked="0"/>
    </xf>
    <xf numFmtId="1" fontId="19" fillId="2" borderId="8" xfId="0" applyNumberFormat="1" applyFont="1" applyFill="1" applyBorder="1" applyAlignment="1" applyProtection="1">
      <alignment horizontal="center" vertical="center" wrapText="1"/>
      <protection locked="0"/>
    </xf>
    <xf numFmtId="1" fontId="19" fillId="2" borderId="9" xfId="0" applyNumberFormat="1" applyFont="1" applyFill="1" applyBorder="1" applyAlignment="1" applyProtection="1">
      <alignment horizontal="center" vertical="center" wrapText="1"/>
      <protection locked="0"/>
    </xf>
    <xf numFmtId="0" fontId="26" fillId="2" borderId="0" xfId="0" applyFont="1" applyFill="1" applyBorder="1" applyAlignment="1" applyProtection="1">
      <alignment horizontal="justify" vertical="center" wrapText="1"/>
      <protection locked="0"/>
    </xf>
    <xf numFmtId="0" fontId="19" fillId="2" borderId="0" xfId="0" applyFont="1" applyFill="1" applyBorder="1" applyAlignment="1">
      <alignment horizontal="justify" vertical="center" wrapText="1"/>
    </xf>
    <xf numFmtId="49" fontId="19" fillId="2" borderId="16" xfId="0" applyNumberFormat="1" applyFont="1" applyFill="1" applyBorder="1" applyAlignment="1" applyProtection="1">
      <alignment horizontal="center" vertical="center" wrapText="1"/>
      <protection locked="0"/>
    </xf>
    <xf numFmtId="0" fontId="25" fillId="2" borderId="17" xfId="0" applyFont="1" applyFill="1" applyBorder="1" applyAlignment="1" applyProtection="1">
      <alignment horizontal="justify" vertical="center" wrapText="1"/>
      <protection locked="0"/>
    </xf>
    <xf numFmtId="0" fontId="19" fillId="2" borderId="0" xfId="0" applyFont="1" applyFill="1" applyBorder="1" applyAlignment="1" applyProtection="1">
      <alignment horizontal="center"/>
      <protection locked="0"/>
    </xf>
    <xf numFmtId="0" fontId="25" fillId="2" borderId="0" xfId="0" applyFont="1" applyFill="1" applyBorder="1" applyAlignment="1" applyProtection="1">
      <alignment horizontal="justify" vertical="center" wrapText="1"/>
      <protection locked="0"/>
    </xf>
    <xf numFmtId="10" fontId="25" fillId="2" borderId="2" xfId="0" applyNumberFormat="1" applyFont="1" applyFill="1" applyBorder="1" applyAlignment="1" applyProtection="1">
      <alignment horizontal="right" vertical="center" wrapText="1"/>
      <protection locked="0"/>
    </xf>
    <xf numFmtId="165" fontId="25" fillId="2" borderId="0" xfId="0" applyNumberFormat="1" applyFont="1" applyFill="1" applyBorder="1" applyAlignment="1" applyProtection="1">
      <alignment horizontal="center" vertical="center" wrapText="1"/>
      <protection locked="0"/>
    </xf>
    <xf numFmtId="49" fontId="0" fillId="2" borderId="0" xfId="0" applyNumberFormat="1" applyFont="1" applyFill="1" applyBorder="1"/>
    <xf numFmtId="0" fontId="5" fillId="2" borderId="0" xfId="0" applyFont="1" applyFill="1" applyBorder="1" applyAlignment="1">
      <alignment horizontal="justify" vertical="top" wrapText="1"/>
    </xf>
    <xf numFmtId="0" fontId="7" fillId="2" borderId="0" xfId="0" applyFont="1" applyFill="1" applyBorder="1" applyAlignment="1">
      <alignment vertical="center"/>
    </xf>
    <xf numFmtId="0" fontId="29" fillId="2" borderId="0" xfId="0" applyFont="1" applyFill="1" applyBorder="1" applyAlignment="1">
      <alignment horizontal="center"/>
    </xf>
    <xf numFmtId="0" fontId="13" fillId="2" borderId="0" xfId="0" applyFont="1" applyFill="1" applyBorder="1" applyAlignment="1">
      <alignment horizontal="center"/>
    </xf>
    <xf numFmtId="0" fontId="0" fillId="2" borderId="0" xfId="0" applyFont="1" applyFill="1" applyBorder="1" applyAlignment="1">
      <alignment horizontal="justify" wrapText="1"/>
    </xf>
    <xf numFmtId="0" fontId="7" fillId="2" borderId="0" xfId="0" applyFont="1" applyFill="1" applyAlignment="1">
      <alignment vertical="center"/>
    </xf>
    <xf numFmtId="0" fontId="0" fillId="2" borderId="2" xfId="0" applyFont="1" applyFill="1" applyBorder="1" applyAlignment="1">
      <alignment horizontal="justify" wrapText="1"/>
    </xf>
    <xf numFmtId="166" fontId="25" fillId="2" borderId="0" xfId="0" applyNumberFormat="1" applyFont="1" applyFill="1" applyBorder="1" applyAlignment="1">
      <alignment vertical="center" wrapText="1"/>
    </xf>
    <xf numFmtId="0" fontId="5" fillId="2" borderId="0" xfId="0" applyFont="1" applyFill="1" applyBorder="1"/>
    <xf numFmtId="0" fontId="0" fillId="2" borderId="0" xfId="0" applyFont="1" applyFill="1" applyAlignment="1">
      <alignment vertical="center"/>
    </xf>
    <xf numFmtId="4" fontId="0" fillId="2" borderId="0" xfId="0" applyNumberFormat="1" applyFont="1" applyFill="1" applyAlignment="1">
      <alignment vertical="center"/>
    </xf>
    <xf numFmtId="0" fontId="19" fillId="2" borderId="18" xfId="0" applyFont="1" applyFill="1" applyBorder="1" applyAlignment="1" applyProtection="1">
      <alignment vertical="center" wrapText="1"/>
      <protection locked="0"/>
    </xf>
    <xf numFmtId="10" fontId="19" fillId="2" borderId="18" xfId="1" applyNumberFormat="1" applyFont="1" applyFill="1" applyBorder="1" applyAlignment="1" applyProtection="1">
      <alignment vertical="center" wrapText="1"/>
      <protection locked="0"/>
    </xf>
    <xf numFmtId="49" fontId="30" fillId="2" borderId="13" xfId="0" applyNumberFormat="1" applyFont="1" applyFill="1" applyBorder="1" applyAlignment="1" applyProtection="1">
      <alignment horizontal="center" vertical="center" wrapText="1"/>
      <protection locked="0"/>
    </xf>
    <xf numFmtId="165" fontId="19" fillId="2" borderId="18" xfId="0" applyNumberFormat="1" applyFont="1" applyFill="1" applyBorder="1" applyProtection="1">
      <protection locked="0"/>
    </xf>
    <xf numFmtId="0" fontId="24" fillId="2" borderId="3" xfId="0" applyFont="1" applyFill="1" applyBorder="1" applyAlignment="1" applyProtection="1">
      <alignment horizontal="justify" vertical="center" wrapText="1"/>
      <protection locked="0"/>
    </xf>
    <xf numFmtId="0" fontId="24" fillId="2" borderId="7" xfId="0" applyFont="1" applyFill="1" applyBorder="1" applyAlignment="1" applyProtection="1">
      <alignment horizontal="justify" vertical="center" wrapText="1"/>
      <protection locked="0"/>
    </xf>
    <xf numFmtId="0" fontId="19" fillId="2" borderId="7" xfId="0" applyFont="1" applyFill="1" applyBorder="1" applyAlignment="1">
      <alignment horizontal="justify" vertical="center" wrapText="1"/>
    </xf>
    <xf numFmtId="0" fontId="24" fillId="2" borderId="5" xfId="0" applyFont="1" applyFill="1" applyBorder="1" applyAlignment="1" applyProtection="1">
      <alignment horizontal="justify" vertical="center" wrapText="1"/>
      <protection locked="0"/>
    </xf>
    <xf numFmtId="0" fontId="8" fillId="2" borderId="7" xfId="0" applyFont="1" applyFill="1" applyBorder="1" applyAlignment="1">
      <alignment horizontal="justify" vertical="center" wrapText="1"/>
    </xf>
    <xf numFmtId="0" fontId="8" fillId="2" borderId="3" xfId="0" applyFont="1" applyFill="1" applyBorder="1" applyAlignment="1">
      <alignment horizontal="justify" vertical="center" wrapText="1"/>
    </xf>
    <xf numFmtId="165" fontId="31" fillId="2" borderId="14" xfId="0" applyNumberFormat="1" applyFont="1" applyFill="1" applyBorder="1" applyAlignment="1" applyProtection="1">
      <alignment horizontal="center" vertical="center" wrapText="1"/>
      <protection locked="0"/>
    </xf>
    <xf numFmtId="2" fontId="19" fillId="2" borderId="19" xfId="0" applyNumberFormat="1" applyFont="1" applyFill="1" applyBorder="1" applyAlignment="1" applyProtection="1">
      <alignment horizontal="justify" vertical="center" wrapText="1"/>
      <protection locked="0"/>
    </xf>
    <xf numFmtId="0" fontId="25" fillId="2" borderId="3" xfId="0" applyFont="1" applyFill="1" applyBorder="1" applyAlignment="1" applyProtection="1">
      <alignment horizontal="justify" vertical="center" wrapText="1"/>
      <protection locked="0"/>
    </xf>
    <xf numFmtId="2" fontId="19" fillId="2" borderId="7" xfId="0" applyNumberFormat="1" applyFont="1" applyFill="1" applyBorder="1" applyAlignment="1" applyProtection="1">
      <alignment horizontal="justify" vertical="center" wrapText="1"/>
      <protection locked="0"/>
    </xf>
    <xf numFmtId="2" fontId="24" fillId="2" borderId="3" xfId="0" applyNumberFormat="1" applyFont="1" applyFill="1" applyBorder="1" applyAlignment="1" applyProtection="1">
      <alignment horizontal="justify" vertical="center" wrapText="1"/>
      <protection locked="0"/>
    </xf>
    <xf numFmtId="2" fontId="24" fillId="2" borderId="7" xfId="0" applyNumberFormat="1" applyFont="1" applyFill="1" applyBorder="1" applyAlignment="1" applyProtection="1">
      <alignment horizontal="justify" vertical="center" wrapText="1"/>
      <protection locked="0"/>
    </xf>
    <xf numFmtId="2" fontId="19" fillId="2" borderId="3" xfId="0" applyNumberFormat="1" applyFont="1" applyFill="1" applyBorder="1" applyAlignment="1" applyProtection="1">
      <alignment horizontal="justify" vertical="center" wrapText="1"/>
      <protection locked="0"/>
    </xf>
    <xf numFmtId="2" fontId="19" fillId="2" borderId="5" xfId="0" applyNumberFormat="1" applyFont="1" applyFill="1" applyBorder="1" applyAlignment="1" applyProtection="1">
      <alignment horizontal="justify" vertical="center" wrapText="1"/>
      <protection locked="0"/>
    </xf>
    <xf numFmtId="165" fontId="19" fillId="2" borderId="20" xfId="0" applyNumberFormat="1" applyFont="1" applyFill="1" applyBorder="1" applyAlignment="1" applyProtection="1">
      <alignment horizontal="center" vertical="center" wrapText="1"/>
      <protection locked="0"/>
    </xf>
    <xf numFmtId="165" fontId="31" fillId="2" borderId="2" xfId="0" applyNumberFormat="1" applyFont="1" applyFill="1" applyBorder="1" applyAlignment="1" applyProtection="1">
      <alignment horizontal="center" vertical="center" wrapText="1"/>
      <protection locked="0"/>
    </xf>
    <xf numFmtId="0" fontId="19" fillId="2" borderId="21" xfId="0" applyFont="1" applyFill="1" applyBorder="1" applyAlignment="1" applyProtection="1">
      <alignment horizontal="justify" vertical="center" wrapText="1"/>
      <protection locked="0"/>
    </xf>
    <xf numFmtId="0" fontId="24" fillId="2" borderId="21" xfId="0" applyFont="1" applyFill="1" applyBorder="1" applyAlignment="1" applyProtection="1">
      <alignment horizontal="justify" vertical="center" wrapText="1"/>
      <protection locked="0"/>
    </xf>
    <xf numFmtId="0" fontId="24" fillId="2" borderId="22" xfId="0" applyFont="1" applyFill="1" applyBorder="1" applyAlignment="1" applyProtection="1">
      <alignment horizontal="justify" vertical="center" wrapText="1"/>
      <protection locked="0"/>
    </xf>
    <xf numFmtId="0" fontId="24" fillId="2" borderId="23" xfId="0" applyFont="1" applyFill="1" applyBorder="1" applyAlignment="1" applyProtection="1">
      <alignment horizontal="justify" vertical="center" wrapText="1"/>
      <protection locked="0"/>
    </xf>
    <xf numFmtId="0" fontId="31" fillId="2" borderId="0" xfId="0" applyFont="1" applyFill="1" applyBorder="1" applyAlignment="1" applyProtection="1">
      <alignment horizontal="center" vertical="center" wrapText="1"/>
      <protection locked="0"/>
    </xf>
    <xf numFmtId="165" fontId="31" fillId="2" borderId="0" xfId="0" applyNumberFormat="1" applyFont="1" applyFill="1" applyBorder="1" applyAlignment="1" applyProtection="1">
      <alignment horizontal="center" vertical="center" wrapText="1"/>
      <protection locked="0"/>
    </xf>
    <xf numFmtId="0" fontId="31" fillId="2" borderId="18" xfId="0" applyFont="1" applyFill="1" applyBorder="1" applyAlignment="1" applyProtection="1">
      <alignment vertical="center" wrapText="1"/>
      <protection locked="0"/>
    </xf>
    <xf numFmtId="0" fontId="24" fillId="2" borderId="3"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justify" vertical="center" wrapText="1"/>
      <protection locked="0"/>
    </xf>
    <xf numFmtId="165" fontId="25" fillId="2" borderId="2" xfId="0" applyNumberFormat="1" applyFont="1" applyFill="1" applyBorder="1" applyAlignment="1" applyProtection="1">
      <alignment horizontal="center" vertical="center" wrapText="1"/>
      <protection locked="0"/>
    </xf>
    <xf numFmtId="0" fontId="19" fillId="2" borderId="24" xfId="0" applyFont="1" applyFill="1" applyBorder="1" applyAlignment="1" applyProtection="1">
      <alignment vertical="center" wrapText="1"/>
      <protection locked="0"/>
    </xf>
    <xf numFmtId="0" fontId="19" fillId="2" borderId="23" xfId="0" applyFont="1" applyFill="1" applyBorder="1" applyAlignment="1" applyProtection="1">
      <alignment vertical="center" wrapText="1"/>
      <protection locked="0"/>
    </xf>
    <xf numFmtId="0" fontId="19" fillId="2" borderId="19" xfId="0" applyFont="1" applyFill="1" applyBorder="1" applyAlignment="1" applyProtection="1">
      <alignment vertical="center" wrapText="1"/>
      <protection locked="0"/>
    </xf>
    <xf numFmtId="0" fontId="19" fillId="2" borderId="21" xfId="0" applyFont="1" applyFill="1" applyBorder="1" applyAlignment="1" applyProtection="1">
      <alignment vertical="center" wrapText="1"/>
      <protection locked="0"/>
    </xf>
    <xf numFmtId="0" fontId="19" fillId="2" borderId="0" xfId="0" applyFont="1" applyFill="1" applyBorder="1" applyAlignment="1" applyProtection="1">
      <alignment vertical="center" wrapText="1"/>
      <protection locked="0"/>
    </xf>
    <xf numFmtId="0" fontId="19" fillId="2" borderId="2" xfId="0" applyFont="1" applyFill="1" applyBorder="1" applyAlignment="1" applyProtection="1">
      <alignment horizontal="justify" vertical="center" wrapText="1"/>
      <protection locked="0"/>
    </xf>
    <xf numFmtId="0" fontId="21" fillId="0" borderId="2" xfId="0" applyFont="1" applyFill="1" applyBorder="1" applyAlignment="1" applyProtection="1">
      <alignment horizontal="center" vertical="center" wrapText="1"/>
      <protection locked="0"/>
    </xf>
    <xf numFmtId="2" fontId="21" fillId="2" borderId="2" xfId="0" applyNumberFormat="1" applyFont="1" applyFill="1" applyBorder="1" applyAlignment="1" applyProtection="1">
      <alignment horizontal="center" vertical="center" wrapText="1"/>
      <protection locked="0"/>
    </xf>
    <xf numFmtId="4" fontId="21" fillId="2" borderId="2" xfId="0" applyNumberFormat="1" applyFont="1" applyFill="1" applyBorder="1" applyAlignment="1" applyProtection="1">
      <alignment horizontal="center" vertical="center" wrapText="1"/>
      <protection locked="0"/>
    </xf>
    <xf numFmtId="165" fontId="21" fillId="2" borderId="2" xfId="0" applyNumberFormat="1" applyFont="1" applyFill="1" applyBorder="1" applyAlignment="1" applyProtection="1">
      <alignment horizontal="center" vertical="center" wrapText="1"/>
      <protection locked="0"/>
    </xf>
    <xf numFmtId="165" fontId="31" fillId="2" borderId="25" xfId="0" applyNumberFormat="1" applyFont="1" applyFill="1" applyBorder="1" applyAlignment="1" applyProtection="1">
      <alignment horizontal="center" vertical="center" wrapText="1"/>
      <protection locked="0"/>
    </xf>
    <xf numFmtId="165" fontId="31" fillId="2" borderId="20" xfId="0" applyNumberFormat="1" applyFont="1" applyFill="1" applyBorder="1" applyAlignment="1" applyProtection="1">
      <alignment horizontal="center" vertical="center" wrapText="1"/>
      <protection locked="0"/>
    </xf>
    <xf numFmtId="0" fontId="19" fillId="2" borderId="19" xfId="0" applyFont="1" applyFill="1" applyBorder="1" applyAlignment="1" applyProtection="1">
      <alignment horizontal="center" vertical="center" wrapText="1"/>
      <protection locked="0"/>
    </xf>
    <xf numFmtId="0" fontId="19" fillId="2" borderId="21"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4" fontId="21" fillId="2" borderId="7"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pplyProtection="1">
      <alignment horizontal="center" vertical="center" wrapText="1"/>
      <protection locked="0"/>
    </xf>
    <xf numFmtId="4" fontId="21" fillId="2" borderId="3" xfId="0" applyNumberFormat="1" applyFont="1" applyFill="1" applyBorder="1" applyAlignment="1" applyProtection="1">
      <alignment horizontal="center" vertical="center" wrapText="1"/>
      <protection locked="0"/>
    </xf>
    <xf numFmtId="165" fontId="21" fillId="2" borderId="7" xfId="0" applyNumberFormat="1" applyFont="1" applyFill="1" applyBorder="1" applyAlignment="1" applyProtection="1">
      <alignment horizontal="center" vertical="center" wrapText="1"/>
      <protection locked="0"/>
    </xf>
    <xf numFmtId="165" fontId="21" fillId="2" borderId="10" xfId="0" applyNumberFormat="1" applyFont="1" applyFill="1" applyBorder="1" applyAlignment="1" applyProtection="1">
      <alignment horizontal="center" vertical="center" wrapText="1"/>
      <protection locked="0"/>
    </xf>
    <xf numFmtId="165" fontId="21" fillId="2" borderId="3" xfId="0" applyNumberFormat="1" applyFont="1" applyFill="1" applyBorder="1" applyAlignment="1" applyProtection="1">
      <alignment horizontal="center" vertical="center" wrapText="1"/>
      <protection locked="0"/>
    </xf>
    <xf numFmtId="2" fontId="21" fillId="2" borderId="7" xfId="0" applyNumberFormat="1" applyFont="1" applyFill="1" applyBorder="1" applyAlignment="1" applyProtection="1">
      <alignment horizontal="center" vertical="center" wrapText="1"/>
      <protection locked="0"/>
    </xf>
    <xf numFmtId="2" fontId="21" fillId="2" borderId="10" xfId="0" applyNumberFormat="1" applyFont="1" applyFill="1" applyBorder="1" applyAlignment="1" applyProtection="1">
      <alignment horizontal="center" vertical="center" wrapText="1"/>
      <protection locked="0"/>
    </xf>
    <xf numFmtId="2" fontId="21" fillId="2" borderId="3"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20" xfId="0" applyFont="1" applyFill="1" applyBorder="1" applyAlignment="1" applyProtection="1">
      <alignment horizontal="center" vertical="center" wrapText="1"/>
      <protection locked="0"/>
    </xf>
    <xf numFmtId="0" fontId="12" fillId="2" borderId="0" xfId="0" applyFont="1" applyFill="1" applyBorder="1" applyAlignment="1">
      <alignment horizontal="center" vertical="center" wrapText="1"/>
    </xf>
    <xf numFmtId="0" fontId="21" fillId="2" borderId="7"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165" fontId="19" fillId="2" borderId="19" xfId="0" applyNumberFormat="1" applyFont="1" applyFill="1" applyBorder="1" applyAlignment="1" applyProtection="1">
      <alignment horizontal="center" vertical="center" wrapText="1"/>
      <protection locked="0"/>
    </xf>
    <xf numFmtId="165" fontId="19" fillId="2" borderId="0" xfId="0" applyNumberFormat="1" applyFont="1" applyFill="1" applyBorder="1" applyAlignment="1" applyProtection="1">
      <alignment horizontal="center" vertical="center" wrapText="1"/>
      <protection locked="0"/>
    </xf>
    <xf numFmtId="165" fontId="19" fillId="2" borderId="5" xfId="0" applyNumberFormat="1"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2" fontId="19" fillId="2" borderId="0" xfId="0" applyNumberFormat="1" applyFont="1" applyFill="1" applyBorder="1" applyAlignment="1" applyProtection="1">
      <alignment horizontal="center" vertical="center" wrapText="1"/>
      <protection locked="0"/>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justify" vertical="center" wrapText="1"/>
      <protection locked="0"/>
    </xf>
    <xf numFmtId="0" fontId="8" fillId="2" borderId="3" xfId="0" applyFont="1" applyFill="1" applyBorder="1" applyAlignment="1" applyProtection="1">
      <alignment horizontal="justify" vertical="center" wrapText="1"/>
      <protection locked="0"/>
    </xf>
    <xf numFmtId="4" fontId="21" fillId="2" borderId="10" xfId="2" applyNumberFormat="1" applyFont="1" applyFill="1" applyBorder="1" applyAlignment="1" applyProtection="1">
      <alignment horizontal="center" vertical="center" wrapText="1"/>
      <protection locked="0"/>
    </xf>
    <xf numFmtId="0" fontId="10" fillId="2" borderId="3" xfId="0" applyFont="1" applyFill="1" applyBorder="1" applyAlignment="1">
      <alignment horizontal="justify" vertical="center" wrapText="1"/>
    </xf>
    <xf numFmtId="164" fontId="19" fillId="2" borderId="5" xfId="2" applyFont="1" applyFill="1" applyBorder="1" applyAlignment="1" applyProtection="1">
      <alignment horizontal="center" vertical="center" wrapText="1"/>
      <protection locked="0"/>
    </xf>
    <xf numFmtId="165" fontId="31" fillId="2" borderId="11" xfId="0" applyNumberFormat="1" applyFont="1" applyFill="1" applyBorder="1" applyAlignment="1" applyProtection="1">
      <alignment horizontal="center" vertical="center" wrapText="1"/>
      <protection locked="0"/>
    </xf>
    <xf numFmtId="0" fontId="24" fillId="2" borderId="7" xfId="0" applyFont="1" applyFill="1" applyBorder="1" applyAlignment="1">
      <alignment horizontal="justify" vertical="center" wrapText="1"/>
    </xf>
    <xf numFmtId="0" fontId="19" fillId="2" borderId="3" xfId="0" applyFont="1" applyFill="1" applyBorder="1" applyAlignment="1">
      <alignment horizontal="justify" vertical="center" wrapText="1"/>
    </xf>
    <xf numFmtId="0" fontId="8" fillId="2" borderId="2" xfId="0" applyFont="1" applyFill="1" applyBorder="1" applyAlignment="1" applyProtection="1">
      <alignment horizontal="justify" vertical="center" wrapText="1"/>
      <protection locked="0"/>
    </xf>
    <xf numFmtId="0" fontId="19" fillId="2" borderId="19" xfId="0" applyFont="1" applyFill="1" applyBorder="1" applyAlignment="1">
      <alignment wrapText="1"/>
    </xf>
    <xf numFmtId="0" fontId="24" fillId="2" borderId="5" xfId="0" applyFont="1" applyFill="1" applyBorder="1" applyAlignment="1">
      <alignment horizontal="justify" vertical="center" wrapText="1"/>
    </xf>
    <xf numFmtId="0" fontId="31" fillId="2" borderId="1" xfId="0" applyFont="1" applyFill="1" applyBorder="1" applyAlignment="1" applyProtection="1">
      <alignment horizontal="center" vertical="center" wrapText="1"/>
      <protection locked="0"/>
    </xf>
    <xf numFmtId="49" fontId="19" fillId="2" borderId="7" xfId="0" applyNumberFormat="1" applyFont="1" applyFill="1" applyBorder="1" applyAlignment="1" applyProtection="1">
      <alignment horizontal="justify" vertical="center" wrapText="1"/>
      <protection locked="0"/>
    </xf>
    <xf numFmtId="0" fontId="8" fillId="2" borderId="19"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24" fillId="2" borderId="10" xfId="0" applyFont="1" applyFill="1" applyBorder="1" applyAlignment="1" applyProtection="1">
      <alignment vertical="center" wrapText="1"/>
      <protection locked="0"/>
    </xf>
    <xf numFmtId="0" fontId="19" fillId="2" borderId="17" xfId="0" applyFont="1" applyFill="1" applyBorder="1" applyAlignment="1" applyProtection="1">
      <alignment horizontal="justify" vertical="center" wrapText="1"/>
      <protection locked="0"/>
    </xf>
    <xf numFmtId="0" fontId="24" fillId="2" borderId="14"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49" fontId="19" fillId="2" borderId="8" xfId="0" applyNumberFormat="1" applyFont="1" applyFill="1" applyBorder="1" applyAlignment="1" applyProtection="1">
      <alignment vertical="center" wrapText="1"/>
      <protection locked="0"/>
    </xf>
    <xf numFmtId="49" fontId="19" fillId="2" borderId="15" xfId="0" applyNumberFormat="1" applyFont="1" applyFill="1" applyBorder="1" applyAlignment="1" applyProtection="1">
      <alignment vertical="center" wrapText="1"/>
      <protection locked="0"/>
    </xf>
    <xf numFmtId="49" fontId="8" fillId="2" borderId="13" xfId="0" applyNumberFormat="1" applyFont="1" applyFill="1" applyBorder="1" applyAlignment="1">
      <alignment horizontal="center" vertical="center" wrapText="1"/>
    </xf>
    <xf numFmtId="0" fontId="21" fillId="0" borderId="14" xfId="0" applyNumberFormat="1" applyFont="1" applyFill="1" applyBorder="1" applyAlignment="1" applyProtection="1">
      <alignment horizontal="center" vertical="center" wrapText="1"/>
      <protection locked="0"/>
    </xf>
    <xf numFmtId="0" fontId="21" fillId="2" borderId="0" xfId="0" applyNumberFormat="1" applyFont="1" applyFill="1" applyBorder="1" applyAlignment="1" applyProtection="1">
      <alignment horizontal="center" vertical="center" wrapText="1"/>
      <protection locked="0"/>
    </xf>
    <xf numFmtId="4" fontId="21" fillId="2" borderId="0" xfId="0" applyNumberFormat="1" applyFont="1" applyFill="1" applyBorder="1" applyAlignment="1" applyProtection="1">
      <alignment horizontal="center" vertical="center" wrapText="1"/>
      <protection locked="0"/>
    </xf>
    <xf numFmtId="165" fontId="21" fillId="2" borderId="0" xfId="0" applyNumberFormat="1" applyFont="1" applyFill="1" applyBorder="1" applyAlignment="1" applyProtection="1">
      <alignment horizontal="center" vertical="center" wrapText="1"/>
      <protection locked="0"/>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pplyProtection="1">
      <alignment horizontal="center" vertical="center" wrapText="1"/>
      <protection locked="0"/>
    </xf>
    <xf numFmtId="49" fontId="24" fillId="2" borderId="9" xfId="0" applyNumberFormat="1" applyFont="1" applyFill="1" applyBorder="1" applyAlignment="1" applyProtection="1">
      <alignment horizontal="center" vertical="center" wrapText="1"/>
      <protection locked="0"/>
    </xf>
    <xf numFmtId="0" fontId="19" fillId="2" borderId="26" xfId="0" applyFont="1" applyFill="1" applyBorder="1" applyAlignment="1" applyProtection="1">
      <alignment vertical="center" wrapText="1"/>
      <protection locked="0"/>
    </xf>
    <xf numFmtId="49" fontId="27" fillId="2" borderId="8" xfId="0" applyNumberFormat="1" applyFont="1" applyFill="1" applyBorder="1" applyAlignment="1" applyProtection="1">
      <alignment horizontal="center" vertical="center" wrapText="1"/>
      <protection locked="0"/>
    </xf>
    <xf numFmtId="49" fontId="19" fillId="2" borderId="27" xfId="0" applyNumberFormat="1" applyFont="1" applyFill="1" applyBorder="1" applyAlignment="1" applyProtection="1">
      <alignment horizontal="center" vertical="center" wrapText="1"/>
      <protection locked="0"/>
    </xf>
    <xf numFmtId="49" fontId="8" fillId="2" borderId="16" xfId="0" applyNumberFormat="1" applyFont="1" applyFill="1" applyBorder="1" applyAlignment="1">
      <alignment horizontal="center" vertical="center" wrapText="1"/>
    </xf>
    <xf numFmtId="49" fontId="27" fillId="2" borderId="27" xfId="0" applyNumberFormat="1" applyFont="1" applyFill="1" applyBorder="1" applyAlignment="1" applyProtection="1">
      <alignment horizontal="center" vertical="center" wrapText="1"/>
      <protection locked="0"/>
    </xf>
    <xf numFmtId="0" fontId="19" fillId="2" borderId="28" xfId="0" applyFont="1" applyFill="1" applyBorder="1" applyAlignment="1" applyProtection="1">
      <alignment vertical="center" wrapText="1"/>
      <protection locked="0"/>
    </xf>
    <xf numFmtId="10" fontId="19" fillId="2" borderId="24" xfId="1" applyNumberFormat="1" applyFont="1" applyFill="1" applyBorder="1" applyAlignment="1" applyProtection="1">
      <alignment vertical="center" wrapText="1"/>
      <protection locked="0"/>
    </xf>
    <xf numFmtId="49" fontId="8" fillId="2" borderId="15" xfId="0" applyNumberFormat="1" applyFont="1" applyFill="1" applyBorder="1" applyAlignment="1">
      <alignment horizontal="center" vertical="center" wrapText="1"/>
    </xf>
    <xf numFmtId="10" fontId="19" fillId="2" borderId="28" xfId="1" applyNumberFormat="1" applyFont="1" applyFill="1" applyBorder="1" applyAlignment="1" applyProtection="1">
      <alignment vertical="center" wrapText="1"/>
      <protection locked="0"/>
    </xf>
    <xf numFmtId="10" fontId="19" fillId="2" borderId="26" xfId="1" applyNumberFormat="1" applyFont="1" applyFill="1" applyBorder="1" applyAlignment="1" applyProtection="1">
      <alignment vertical="center" wrapText="1"/>
      <protection locked="0"/>
    </xf>
    <xf numFmtId="49" fontId="19" fillId="2" borderId="8" xfId="0" applyNumberFormat="1" applyFont="1" applyFill="1" applyBorder="1" applyAlignment="1">
      <alignment horizontal="center" vertical="center" wrapText="1"/>
    </xf>
    <xf numFmtId="49" fontId="19" fillId="2" borderId="9" xfId="0" applyNumberFormat="1" applyFont="1" applyFill="1" applyBorder="1" applyAlignment="1">
      <alignment horizontal="center" vertical="center" wrapText="1"/>
    </xf>
    <xf numFmtId="49" fontId="19" fillId="2" borderId="15" xfId="0" applyNumberFormat="1" applyFont="1" applyFill="1" applyBorder="1" applyAlignment="1">
      <alignment horizontal="center" vertical="center" wrapText="1"/>
    </xf>
    <xf numFmtId="0" fontId="21" fillId="2" borderId="15" xfId="0" applyFont="1" applyFill="1" applyBorder="1" applyAlignment="1" applyProtection="1">
      <alignment horizontal="center" vertical="center" wrapText="1"/>
      <protection locked="0"/>
    </xf>
    <xf numFmtId="0" fontId="31" fillId="2" borderId="2" xfId="0" applyNumberFormat="1" applyFont="1" applyFill="1" applyBorder="1" applyAlignment="1" applyProtection="1">
      <alignment vertical="center" wrapText="1"/>
      <protection locked="0"/>
    </xf>
    <xf numFmtId="0" fontId="19" fillId="2" borderId="7" xfId="0" applyFont="1" applyFill="1" applyBorder="1" applyAlignment="1" applyProtection="1">
      <alignment horizontal="left" vertical="center" wrapText="1"/>
      <protection locked="0"/>
    </xf>
    <xf numFmtId="0" fontId="24" fillId="2" borderId="3" xfId="0" applyFont="1" applyFill="1" applyBorder="1" applyAlignment="1" applyProtection="1">
      <alignment horizontal="justify" vertical="center" wrapText="1" shrinkToFit="1"/>
      <protection locked="0"/>
    </xf>
    <xf numFmtId="49" fontId="19" fillId="2" borderId="6" xfId="0" applyNumberFormat="1" applyFont="1" applyFill="1" applyBorder="1" applyAlignment="1" applyProtection="1">
      <alignment horizontal="center" vertical="center" wrapText="1"/>
      <protection locked="0"/>
    </xf>
    <xf numFmtId="165" fontId="19"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pplyProtection="1">
      <alignment vertical="center" wrapText="1"/>
      <protection locked="0"/>
    </xf>
    <xf numFmtId="0" fontId="25" fillId="2" borderId="0" xfId="0" applyFont="1" applyFill="1" applyBorder="1" applyAlignment="1" applyProtection="1">
      <alignment horizontal="right" vertical="center" wrapText="1"/>
      <protection locked="0"/>
    </xf>
    <xf numFmtId="166" fontId="25" fillId="2" borderId="0" xfId="0" applyNumberFormat="1" applyFont="1" applyFill="1" applyBorder="1" applyAlignment="1" applyProtection="1">
      <alignment vertical="center" wrapText="1"/>
      <protection locked="0"/>
    </xf>
    <xf numFmtId="0" fontId="31" fillId="2" borderId="6" xfId="0" applyNumberFormat="1" applyFont="1" applyFill="1" applyBorder="1" applyAlignment="1" applyProtection="1">
      <alignment horizontal="right" vertical="center" wrapText="1" indent="1"/>
      <protection locked="0"/>
    </xf>
    <xf numFmtId="0" fontId="31" fillId="2" borderId="2" xfId="0" applyNumberFormat="1" applyFont="1" applyFill="1" applyBorder="1" applyAlignment="1" applyProtection="1">
      <alignment horizontal="right" vertical="center" wrapText="1" indent="1"/>
      <protection locked="0"/>
    </xf>
    <xf numFmtId="0" fontId="31" fillId="2" borderId="2" xfId="0" applyFont="1" applyFill="1" applyBorder="1" applyAlignment="1" applyProtection="1">
      <alignment horizontal="center" vertical="center" wrapText="1"/>
      <protection locked="0"/>
    </xf>
    <xf numFmtId="0" fontId="31" fillId="2" borderId="29" xfId="0" applyFont="1" applyFill="1" applyBorder="1" applyAlignment="1" applyProtection="1">
      <alignment horizontal="center" vertical="center" wrapText="1"/>
      <protection locked="0"/>
    </xf>
    <xf numFmtId="0" fontId="31" fillId="2" borderId="20" xfId="0" applyNumberFormat="1" applyFont="1" applyFill="1" applyBorder="1" applyAlignment="1" applyProtection="1">
      <alignment horizontal="right" vertical="center" wrapText="1"/>
      <protection locked="0"/>
    </xf>
    <xf numFmtId="1" fontId="19" fillId="2" borderId="8" xfId="0" applyNumberFormat="1" applyFont="1" applyFill="1" applyBorder="1" applyAlignment="1" applyProtection="1">
      <alignment horizontal="center" vertical="top" wrapText="1"/>
      <protection locked="0"/>
    </xf>
    <xf numFmtId="1" fontId="19" fillId="2" borderId="15" xfId="0" applyNumberFormat="1" applyFont="1" applyFill="1" applyBorder="1" applyAlignment="1" applyProtection="1">
      <alignment horizontal="center" vertical="top" wrapText="1"/>
      <protection locked="0"/>
    </xf>
    <xf numFmtId="0" fontId="19" fillId="2"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1" fillId="0" borderId="17"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2" fontId="21" fillId="2" borderId="7" xfId="0" applyNumberFormat="1" applyFont="1" applyFill="1" applyBorder="1" applyAlignment="1" applyProtection="1">
      <alignment horizontal="center" vertical="center" wrapText="1"/>
      <protection locked="0"/>
    </xf>
    <xf numFmtId="2" fontId="21" fillId="2" borderId="3" xfId="0" applyNumberFormat="1" applyFont="1" applyFill="1" applyBorder="1" applyAlignment="1" applyProtection="1">
      <alignment horizontal="center" vertical="center" wrapText="1"/>
      <protection locked="0"/>
    </xf>
    <xf numFmtId="0" fontId="19" fillId="2" borderId="23" xfId="0" applyFont="1" applyFill="1" applyBorder="1" applyAlignment="1" applyProtection="1">
      <alignment horizontal="center" vertical="center" wrapText="1"/>
      <protection locked="0"/>
    </xf>
    <xf numFmtId="0" fontId="19" fillId="2" borderId="19" xfId="0" applyFont="1" applyFill="1" applyBorder="1" applyAlignment="1" applyProtection="1">
      <alignment horizontal="center" vertical="center" wrapText="1"/>
      <protection locked="0"/>
    </xf>
    <xf numFmtId="0" fontId="19" fillId="2" borderId="24" xfId="0" applyFont="1" applyFill="1" applyBorder="1" applyAlignment="1" applyProtection="1">
      <alignment horizontal="center" vertical="center" wrapText="1"/>
      <protection locked="0"/>
    </xf>
    <xf numFmtId="0" fontId="19" fillId="2" borderId="22"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9" fillId="2" borderId="28"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left" vertical="center" wrapText="1"/>
      <protection locked="0"/>
    </xf>
    <xf numFmtId="0" fontId="25" fillId="2" borderId="29" xfId="0" applyFont="1" applyFill="1" applyBorder="1" applyAlignment="1" applyProtection="1">
      <alignment horizontal="left" vertical="center" wrapText="1"/>
      <protection locked="0"/>
    </xf>
    <xf numFmtId="0" fontId="19" fillId="2" borderId="29"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30"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protection locked="0"/>
    </xf>
    <xf numFmtId="2" fontId="21" fillId="2" borderId="10"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pplyProtection="1">
      <alignment horizontal="center" vertical="center" wrapText="1"/>
      <protection locked="0"/>
    </xf>
    <xf numFmtId="165" fontId="21" fillId="2" borderId="7" xfId="0" applyNumberFormat="1" applyFont="1" applyFill="1" applyBorder="1" applyAlignment="1" applyProtection="1">
      <alignment horizontal="center" vertical="center" wrapText="1"/>
      <protection locked="0"/>
    </xf>
    <xf numFmtId="165" fontId="21" fillId="2" borderId="10" xfId="0" applyNumberFormat="1"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protection locked="0"/>
    </xf>
    <xf numFmtId="0" fontId="26" fillId="2" borderId="30" xfId="0" applyFont="1" applyFill="1" applyBorder="1" applyAlignment="1" applyProtection="1">
      <alignment horizontal="left" vertical="center" wrapText="1"/>
      <protection locked="0"/>
    </xf>
    <xf numFmtId="0" fontId="31" fillId="2" borderId="27" xfId="0" applyNumberFormat="1" applyFont="1" applyFill="1" applyBorder="1" applyAlignment="1" applyProtection="1">
      <alignment horizontal="right" vertical="center" wrapText="1"/>
      <protection locked="0"/>
    </xf>
    <xf numFmtId="0" fontId="31" fillId="2" borderId="5" xfId="0" applyNumberFormat="1" applyFont="1" applyFill="1" applyBorder="1" applyAlignment="1" applyProtection="1">
      <alignment horizontal="right" vertical="center" wrapText="1"/>
      <protection locked="0"/>
    </xf>
    <xf numFmtId="4" fontId="21" fillId="2" borderId="7" xfId="2" applyNumberFormat="1" applyFont="1" applyFill="1" applyBorder="1" applyAlignment="1" applyProtection="1">
      <alignment horizontal="center" vertical="center" wrapText="1"/>
      <protection locked="0"/>
    </xf>
    <xf numFmtId="4" fontId="21" fillId="2" borderId="3" xfId="2" applyNumberFormat="1" applyFont="1" applyFill="1" applyBorder="1" applyAlignment="1" applyProtection="1">
      <alignment horizontal="center" vertical="center" wrapText="1"/>
      <protection locked="0"/>
    </xf>
    <xf numFmtId="165" fontId="21" fillId="2" borderId="3" xfId="0" applyNumberFormat="1" applyFont="1" applyFill="1" applyBorder="1" applyAlignment="1" applyProtection="1">
      <alignment horizontal="center" vertical="center" wrapText="1"/>
      <protection locked="0"/>
    </xf>
    <xf numFmtId="0" fontId="26" fillId="2" borderId="23" xfId="0" applyFont="1" applyFill="1" applyBorder="1" applyAlignment="1" applyProtection="1">
      <alignment horizontal="left" vertical="center" wrapText="1"/>
      <protection locked="0"/>
    </xf>
    <xf numFmtId="0" fontId="26" fillId="2" borderId="19" xfId="0" applyFont="1" applyFill="1" applyBorder="1" applyAlignment="1" applyProtection="1">
      <alignment horizontal="left" vertical="center" wrapText="1"/>
      <protection locked="0"/>
    </xf>
    <xf numFmtId="0" fontId="26" fillId="2" borderId="24" xfId="0" applyFont="1" applyFill="1" applyBorder="1" applyAlignment="1" applyProtection="1">
      <alignment horizontal="left" vertical="center" wrapText="1"/>
      <protection locked="0"/>
    </xf>
    <xf numFmtId="0" fontId="26" fillId="2" borderId="21" xfId="0" applyFont="1" applyFill="1" applyBorder="1" applyAlignment="1" applyProtection="1">
      <alignment horizontal="left" vertical="center" wrapText="1"/>
      <protection locked="0"/>
    </xf>
    <xf numFmtId="0" fontId="26" fillId="2" borderId="0" xfId="0" applyFont="1" applyFill="1" applyBorder="1" applyAlignment="1" applyProtection="1">
      <alignment horizontal="left" vertical="center" wrapText="1"/>
      <protection locked="0"/>
    </xf>
    <xf numFmtId="0" fontId="26" fillId="2" borderId="18" xfId="0" applyFont="1" applyFill="1" applyBorder="1" applyAlignment="1" applyProtection="1">
      <alignment horizontal="left" vertical="center" wrapText="1"/>
      <protection locked="0"/>
    </xf>
    <xf numFmtId="0" fontId="25" fillId="2" borderId="21" xfId="0" applyFont="1" applyFill="1" applyBorder="1" applyAlignment="1" applyProtection="1">
      <alignment horizontal="left" vertical="center" wrapText="1"/>
      <protection locked="0"/>
    </xf>
    <xf numFmtId="0" fontId="25" fillId="2" borderId="0" xfId="0" applyFont="1" applyFill="1" applyBorder="1" applyAlignment="1" applyProtection="1">
      <alignment horizontal="left" vertical="center" wrapText="1"/>
      <protection locked="0"/>
    </xf>
    <xf numFmtId="0" fontId="25" fillId="2" borderId="18"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protection locked="0"/>
    </xf>
    <xf numFmtId="0" fontId="26" fillId="2" borderId="29" xfId="0" applyFont="1" applyFill="1" applyBorder="1" applyAlignment="1" applyProtection="1">
      <alignment horizontal="left" vertical="center" wrapText="1"/>
      <protection locked="0"/>
    </xf>
    <xf numFmtId="0" fontId="19" fillId="2" borderId="21"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19" fillId="2" borderId="18"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left" vertical="center" wrapText="1"/>
      <protection locked="0"/>
    </xf>
    <xf numFmtId="0" fontId="26" fillId="2" borderId="20" xfId="0" applyFont="1" applyFill="1" applyBorder="1" applyAlignment="1" applyProtection="1">
      <alignment horizontal="left" vertical="center" wrapText="1"/>
      <protection locked="0"/>
    </xf>
    <xf numFmtId="0" fontId="26" fillId="2" borderId="26"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20" xfId="0" applyFont="1" applyFill="1" applyBorder="1" applyAlignment="1" applyProtection="1">
      <alignment horizontal="left" vertical="center" wrapText="1"/>
      <protection locked="0"/>
    </xf>
    <xf numFmtId="4" fontId="21" fillId="2" borderId="3" xfId="0" applyNumberFormat="1" applyFont="1" applyFill="1" applyBorder="1" applyAlignment="1" applyProtection="1">
      <alignment horizontal="center" vertical="center" wrapText="1"/>
      <protection locked="0"/>
    </xf>
    <xf numFmtId="4" fontId="21" fillId="2" borderId="10" xfId="2" applyNumberFormat="1" applyFont="1" applyFill="1" applyBorder="1" applyAlignment="1" applyProtection="1">
      <alignment horizontal="center" vertical="center" wrapText="1"/>
      <protection locked="0"/>
    </xf>
    <xf numFmtId="49" fontId="19" fillId="2" borderId="8" xfId="0" applyNumberFormat="1" applyFont="1" applyFill="1" applyBorder="1" applyAlignment="1" applyProtection="1">
      <alignment horizontal="center" vertical="top" wrapText="1"/>
      <protection locked="0"/>
    </xf>
    <xf numFmtId="49" fontId="19" fillId="2" borderId="15" xfId="0" applyNumberFormat="1" applyFont="1" applyFill="1" applyBorder="1" applyAlignment="1" applyProtection="1">
      <alignment horizontal="center" vertical="top" wrapText="1"/>
      <protection locked="0"/>
    </xf>
    <xf numFmtId="49" fontId="19" fillId="2" borderId="16" xfId="0" applyNumberFormat="1" applyFont="1" applyFill="1" applyBorder="1" applyAlignment="1" applyProtection="1">
      <alignment horizontal="center" vertical="top" wrapText="1"/>
      <protection locked="0"/>
    </xf>
    <xf numFmtId="49" fontId="19" fillId="2" borderId="9" xfId="0" applyNumberFormat="1" applyFont="1" applyFill="1" applyBorder="1" applyAlignment="1" applyProtection="1">
      <alignment horizontal="center" vertical="top" wrapText="1"/>
      <protection locked="0"/>
    </xf>
    <xf numFmtId="2" fontId="31" fillId="2" borderId="2" xfId="0" applyNumberFormat="1" applyFont="1" applyFill="1" applyBorder="1" applyAlignment="1" applyProtection="1">
      <alignment horizontal="center" vertical="center" wrapText="1"/>
      <protection locked="0"/>
    </xf>
    <xf numFmtId="2" fontId="31" fillId="2" borderId="29" xfId="0" applyNumberFormat="1" applyFont="1" applyFill="1" applyBorder="1" applyAlignment="1" applyProtection="1">
      <alignment horizontal="center" vertical="center" wrapText="1"/>
      <protection locked="0"/>
    </xf>
    <xf numFmtId="49" fontId="19" fillId="2" borderId="31" xfId="0" applyNumberFormat="1" applyFont="1" applyFill="1" applyBorder="1" applyAlignment="1" applyProtection="1">
      <alignment horizontal="center" vertical="top" wrapText="1"/>
      <protection locked="0"/>
    </xf>
    <xf numFmtId="49" fontId="19" fillId="2" borderId="6" xfId="0" applyNumberFormat="1" applyFont="1" applyFill="1" applyBorder="1" applyAlignment="1" applyProtection="1">
      <alignment horizontal="center" vertical="top" wrapText="1"/>
      <protection locked="0"/>
    </xf>
    <xf numFmtId="0" fontId="21" fillId="0" borderId="11"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2" fontId="21" fillId="2" borderId="2" xfId="0" applyNumberFormat="1" applyFont="1" applyFill="1" applyBorder="1" applyAlignment="1" applyProtection="1">
      <alignment horizontal="center" vertical="center" wrapText="1"/>
      <protection locked="0"/>
    </xf>
    <xf numFmtId="4" fontId="21" fillId="2" borderId="2" xfId="0" applyNumberFormat="1" applyFont="1" applyFill="1" applyBorder="1" applyAlignment="1" applyProtection="1">
      <alignment horizontal="center" vertical="center" wrapText="1"/>
      <protection locked="0"/>
    </xf>
    <xf numFmtId="165" fontId="21" fillId="2" borderId="2" xfId="0" applyNumberFormat="1" applyFont="1" applyFill="1" applyBorder="1" applyAlignment="1" applyProtection="1">
      <alignment horizontal="center" vertical="center" wrapText="1"/>
      <protection locked="0"/>
    </xf>
    <xf numFmtId="1" fontId="19" fillId="2" borderId="16" xfId="0" applyNumberFormat="1" applyFont="1" applyFill="1" applyBorder="1" applyAlignment="1" applyProtection="1">
      <alignment horizontal="center" vertical="center" wrapText="1"/>
      <protection locked="0"/>
    </xf>
    <xf numFmtId="1" fontId="19" fillId="2" borderId="15" xfId="0" applyNumberFormat="1" applyFont="1" applyFill="1" applyBorder="1" applyAlignment="1" applyProtection="1">
      <alignment horizontal="center" vertical="center" wrapText="1"/>
      <protection locked="0"/>
    </xf>
    <xf numFmtId="1" fontId="19" fillId="2" borderId="31" xfId="0" applyNumberFormat="1" applyFont="1" applyFill="1" applyBorder="1" applyAlignment="1" applyProtection="1">
      <alignment horizontal="center" vertical="center" wrapText="1"/>
      <protection locked="0"/>
    </xf>
    <xf numFmtId="1" fontId="19" fillId="2" borderId="6" xfId="0" applyNumberFormat="1"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left" vertical="center" wrapText="1" shrinkToFit="1"/>
      <protection locked="0"/>
    </xf>
    <xf numFmtId="0" fontId="19" fillId="2" borderId="10" xfId="0" applyFont="1" applyFill="1" applyBorder="1" applyAlignment="1" applyProtection="1">
      <alignment horizontal="left" vertical="center" wrapText="1" shrinkToFit="1"/>
      <protection locked="0"/>
    </xf>
    <xf numFmtId="1" fontId="19" fillId="2" borderId="16" xfId="0" applyNumberFormat="1" applyFont="1" applyFill="1" applyBorder="1" applyAlignment="1" applyProtection="1">
      <alignment horizontal="center" vertical="top" wrapText="1"/>
      <protection locked="0"/>
    </xf>
    <xf numFmtId="49" fontId="19" fillId="2" borderId="16" xfId="0" applyNumberFormat="1" applyFont="1" applyFill="1" applyBorder="1" applyAlignment="1" applyProtection="1">
      <alignment horizontal="center" vertical="center" wrapText="1"/>
      <protection locked="0"/>
    </xf>
    <xf numFmtId="49" fontId="19" fillId="2" borderId="15"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20"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left" vertical="top" wrapText="1"/>
      <protection locked="0"/>
    </xf>
    <xf numFmtId="0" fontId="24" fillId="2" borderId="7"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1" fontId="19" fillId="2" borderId="31" xfId="0" applyNumberFormat="1" applyFont="1" applyFill="1" applyBorder="1" applyAlignment="1" applyProtection="1">
      <alignment horizontal="center" vertical="top" wrapText="1"/>
      <protection locked="0"/>
    </xf>
    <xf numFmtId="1" fontId="19" fillId="2" borderId="6" xfId="0" applyNumberFormat="1" applyFont="1" applyFill="1" applyBorder="1" applyAlignment="1" applyProtection="1">
      <alignment horizontal="center" vertical="top" wrapText="1"/>
      <protection locked="0"/>
    </xf>
    <xf numFmtId="0" fontId="25" fillId="2" borderId="26"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wrapText="1"/>
      <protection locked="0"/>
    </xf>
    <xf numFmtId="0" fontId="31" fillId="2" borderId="3" xfId="0" applyNumberFormat="1" applyFont="1" applyFill="1" applyBorder="1" applyAlignment="1" applyProtection="1">
      <alignment horizontal="right" vertical="center" wrapText="1"/>
      <protection locked="0"/>
    </xf>
    <xf numFmtId="4" fontId="21" fillId="0" borderId="7" xfId="0" applyNumberFormat="1" applyFont="1" applyFill="1" applyBorder="1" applyAlignment="1" applyProtection="1">
      <alignment horizontal="center" vertical="center" wrapText="1"/>
      <protection locked="0"/>
    </xf>
    <xf numFmtId="4" fontId="21" fillId="0" borderId="3" xfId="0" applyNumberFormat="1" applyFont="1" applyFill="1" applyBorder="1" applyAlignment="1" applyProtection="1">
      <alignment horizontal="center" vertical="center" wrapText="1"/>
      <protection locked="0"/>
    </xf>
    <xf numFmtId="49" fontId="25" fillId="2" borderId="8" xfId="0" applyNumberFormat="1" applyFont="1" applyFill="1" applyBorder="1" applyAlignment="1" applyProtection="1">
      <alignment horizontal="center" vertical="center"/>
      <protection locked="0"/>
    </xf>
    <xf numFmtId="49" fontId="25" fillId="2" borderId="15" xfId="0" applyNumberFormat="1"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4" fontId="25" fillId="2" borderId="1" xfId="2" applyNumberFormat="1" applyFont="1" applyFill="1" applyBorder="1" applyAlignment="1" applyProtection="1">
      <alignment horizontal="center" vertical="center"/>
      <protection locked="0"/>
    </xf>
    <xf numFmtId="4" fontId="25" fillId="2" borderId="20" xfId="2" applyNumberFormat="1" applyFont="1" applyFill="1" applyBorder="1" applyAlignment="1" applyProtection="1">
      <alignment horizontal="center" vertical="center"/>
      <protection locked="0"/>
    </xf>
    <xf numFmtId="0" fontId="25" fillId="2" borderId="20" xfId="0" applyFont="1" applyFill="1" applyBorder="1" applyAlignment="1" applyProtection="1">
      <alignment horizontal="center" vertical="center" wrapText="1"/>
      <protection locked="0"/>
    </xf>
    <xf numFmtId="0" fontId="25" fillId="2" borderId="26"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Font="1" applyFill="1" applyBorder="1" applyAlignment="1">
      <alignment horizontal="center"/>
    </xf>
    <xf numFmtId="0" fontId="12" fillId="2" borderId="0" xfId="0" applyFont="1" applyFill="1" applyBorder="1" applyAlignment="1">
      <alignment horizontal="center" vertical="center" wrapText="1"/>
    </xf>
    <xf numFmtId="0" fontId="25" fillId="2" borderId="32" xfId="0" applyFont="1" applyFill="1" applyBorder="1" applyAlignment="1" applyProtection="1">
      <alignment horizontal="left" vertical="center" wrapText="1"/>
      <protection locked="0"/>
    </xf>
    <xf numFmtId="0" fontId="25" fillId="2" borderId="33" xfId="0" applyFont="1" applyFill="1" applyBorder="1" applyAlignment="1" applyProtection="1">
      <alignment horizontal="left" vertical="center" wrapText="1"/>
      <protection locked="0"/>
    </xf>
    <xf numFmtId="0" fontId="25" fillId="0" borderId="33" xfId="0" applyFont="1" applyFill="1" applyBorder="1" applyAlignment="1" applyProtection="1">
      <alignment horizontal="left" vertical="center" wrapText="1"/>
      <protection locked="0"/>
    </xf>
    <xf numFmtId="0" fontId="25" fillId="2" borderId="34" xfId="0" applyFont="1" applyFill="1" applyBorder="1" applyAlignment="1" applyProtection="1">
      <alignment horizontal="left" vertical="center" wrapText="1"/>
      <protection locked="0"/>
    </xf>
    <xf numFmtId="0" fontId="25" fillId="2" borderId="35" xfId="0" applyFont="1" applyFill="1" applyBorder="1" applyAlignment="1" applyProtection="1">
      <alignment horizontal="center" vertical="center" wrapText="1"/>
      <protection locked="0"/>
    </xf>
    <xf numFmtId="0" fontId="25" fillId="2" borderId="36" xfId="0" applyFont="1" applyFill="1" applyBorder="1" applyAlignment="1" applyProtection="1">
      <alignment horizontal="center" vertical="center" wrapText="1"/>
      <protection locked="0"/>
    </xf>
    <xf numFmtId="0" fontId="25" fillId="2" borderId="1" xfId="0" applyNumberFormat="1" applyFont="1" applyFill="1" applyBorder="1" applyAlignment="1" applyProtection="1">
      <alignment horizontal="right" vertical="center" wrapText="1"/>
      <protection locked="0"/>
    </xf>
    <xf numFmtId="0" fontId="25" fillId="2" borderId="20" xfId="0" applyNumberFormat="1" applyFont="1" applyFill="1" applyBorder="1" applyAlignment="1" applyProtection="1">
      <alignment horizontal="right" vertical="center" wrapText="1"/>
      <protection locked="0"/>
    </xf>
    <xf numFmtId="0" fontId="25" fillId="2" borderId="11" xfId="0" applyNumberFormat="1" applyFont="1" applyFill="1" applyBorder="1" applyAlignment="1" applyProtection="1">
      <alignment horizontal="right" vertical="center" wrapText="1"/>
      <protection locked="0"/>
    </xf>
    <xf numFmtId="0" fontId="25" fillId="0" borderId="31" xfId="0" applyFont="1" applyFill="1" applyBorder="1" applyAlignment="1" applyProtection="1">
      <alignment horizontal="center" vertical="center" wrapText="1"/>
      <protection locked="0"/>
    </xf>
    <xf numFmtId="0" fontId="25" fillId="0" borderId="20" xfId="0" applyFont="1" applyFill="1" applyBorder="1" applyAlignment="1" applyProtection="1">
      <alignment horizontal="center" vertical="center" wrapText="1"/>
      <protection locked="0"/>
    </xf>
    <xf numFmtId="0" fontId="25" fillId="0" borderId="11" xfId="0" applyFont="1" applyFill="1" applyBorder="1" applyAlignment="1" applyProtection="1">
      <alignment horizontal="center" vertical="center" wrapText="1"/>
      <protection locked="0"/>
    </xf>
    <xf numFmtId="0" fontId="31" fillId="2" borderId="25" xfId="0" applyNumberFormat="1" applyFont="1" applyFill="1" applyBorder="1" applyAlignment="1" applyProtection="1">
      <alignment horizontal="right" vertical="center" wrapText="1"/>
      <protection locked="0"/>
    </xf>
    <xf numFmtId="0" fontId="25" fillId="2" borderId="11" xfId="0" applyFont="1" applyFill="1" applyBorder="1" applyAlignment="1" applyProtection="1">
      <alignment horizontal="left" vertical="center" wrapText="1"/>
      <protection locked="0"/>
    </xf>
    <xf numFmtId="0" fontId="31" fillId="2" borderId="31" xfId="0" applyNumberFormat="1" applyFont="1" applyFill="1" applyBorder="1" applyAlignment="1" applyProtection="1">
      <alignment horizontal="right" vertical="center" wrapText="1"/>
      <protection locked="0"/>
    </xf>
    <xf numFmtId="0" fontId="31" fillId="2" borderId="11" xfId="0" applyNumberFormat="1" applyFont="1" applyFill="1" applyBorder="1" applyAlignment="1" applyProtection="1">
      <alignment horizontal="right" vertical="center" wrapText="1"/>
      <protection locked="0"/>
    </xf>
    <xf numFmtId="0" fontId="31" fillId="2" borderId="1" xfId="0" applyNumberFormat="1" applyFont="1" applyFill="1" applyBorder="1" applyAlignment="1" applyProtection="1">
      <alignment horizontal="right" vertical="center" wrapText="1"/>
      <protection locked="0"/>
    </xf>
    <xf numFmtId="0" fontId="21" fillId="2" borderId="7"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3" xfId="0" applyFont="1" applyFill="1" applyBorder="1" applyAlignment="1">
      <alignment horizontal="center" vertical="center" wrapText="1"/>
    </xf>
    <xf numFmtId="2" fontId="21" fillId="0" borderId="7" xfId="0" applyNumberFormat="1" applyFont="1" applyFill="1" applyBorder="1" applyAlignment="1" applyProtection="1">
      <alignment horizontal="center" vertical="center" wrapText="1"/>
      <protection locked="0"/>
    </xf>
    <xf numFmtId="2" fontId="21" fillId="0" borderId="10" xfId="0" applyNumberFormat="1" applyFont="1" applyFill="1" applyBorder="1" applyAlignment="1" applyProtection="1">
      <alignment horizontal="center" vertical="center" wrapText="1"/>
      <protection locked="0"/>
    </xf>
    <xf numFmtId="2" fontId="21" fillId="0" borderId="3" xfId="0" applyNumberFormat="1" applyFont="1" applyFill="1" applyBorder="1" applyAlignment="1" applyProtection="1">
      <alignment horizontal="center" vertical="center" wrapText="1"/>
      <protection locked="0"/>
    </xf>
    <xf numFmtId="0" fontId="4" fillId="2" borderId="0" xfId="0" applyFont="1" applyFill="1" applyBorder="1" applyAlignment="1">
      <alignment horizontal="left" vertical="center" wrapText="1"/>
    </xf>
    <xf numFmtId="0" fontId="21" fillId="2" borderId="1" xfId="0" applyNumberFormat="1" applyFont="1" applyFill="1" applyBorder="1" applyAlignment="1" applyProtection="1">
      <alignment horizontal="center" vertical="center" wrapText="1"/>
      <protection locked="0"/>
    </xf>
    <xf numFmtId="0" fontId="21" fillId="2" borderId="20" xfId="0" applyNumberFormat="1" applyFont="1" applyFill="1" applyBorder="1" applyAlignment="1" applyProtection="1">
      <alignment horizontal="center" vertical="center" wrapText="1"/>
      <protection locked="0"/>
    </xf>
    <xf numFmtId="0" fontId="21" fillId="2" borderId="26" xfId="0" applyNumberFormat="1" applyFont="1" applyFill="1" applyBorder="1" applyAlignment="1" applyProtection="1">
      <alignment horizontal="center" vertical="center" wrapText="1"/>
      <protection locked="0"/>
    </xf>
    <xf numFmtId="0" fontId="25" fillId="2" borderId="37" xfId="0" applyFont="1" applyFill="1" applyBorder="1" applyAlignment="1" applyProtection="1">
      <alignment horizontal="center" vertical="center"/>
      <protection locked="0"/>
    </xf>
    <xf numFmtId="0" fontId="25" fillId="0" borderId="38" xfId="0" applyFont="1" applyFill="1" applyBorder="1" applyAlignment="1" applyProtection="1">
      <alignment horizontal="center" vertical="center"/>
      <protection locked="0"/>
    </xf>
    <xf numFmtId="0" fontId="25" fillId="2" borderId="38" xfId="0" applyFont="1" applyFill="1" applyBorder="1" applyAlignment="1" applyProtection="1">
      <alignment horizontal="center" vertical="center"/>
      <protection locked="0"/>
    </xf>
    <xf numFmtId="0" fontId="25" fillId="2" borderId="39" xfId="0" applyFont="1" applyFill="1" applyBorder="1" applyAlignment="1" applyProtection="1">
      <alignment horizontal="center" vertical="center"/>
      <protection locked="0"/>
    </xf>
    <xf numFmtId="49" fontId="25" fillId="2" borderId="27" xfId="0" applyNumberFormat="1" applyFont="1" applyFill="1" applyBorder="1" applyAlignment="1" applyProtection="1">
      <alignment horizontal="left" vertical="center"/>
      <protection locked="0"/>
    </xf>
    <xf numFmtId="49" fontId="25" fillId="2" borderId="5" xfId="0" applyNumberFormat="1" applyFont="1" applyFill="1" applyBorder="1" applyAlignment="1" applyProtection="1">
      <alignment horizontal="left" vertical="center"/>
      <protection locked="0"/>
    </xf>
    <xf numFmtId="0" fontId="25" fillId="2" borderId="22"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49" fontId="25" fillId="2" borderId="5" xfId="0" applyNumberFormat="1" applyFont="1" applyFill="1" applyBorder="1" applyAlignment="1" applyProtection="1">
      <alignment horizontal="center" vertical="center"/>
      <protection locked="0"/>
    </xf>
    <xf numFmtId="49" fontId="25" fillId="2" borderId="28" xfId="0" applyNumberFormat="1" applyFont="1" applyFill="1" applyBorder="1" applyAlignment="1" applyProtection="1">
      <alignment horizontal="center" vertical="center"/>
      <protection locked="0"/>
    </xf>
    <xf numFmtId="49" fontId="25" fillId="2" borderId="31" xfId="0" applyNumberFormat="1" applyFont="1" applyFill="1" applyBorder="1" applyAlignment="1" applyProtection="1">
      <alignment horizontal="left" vertical="center"/>
      <protection locked="0"/>
    </xf>
    <xf numFmtId="49" fontId="25" fillId="2" borderId="20" xfId="0" applyNumberFormat="1" applyFont="1" applyFill="1" applyBorder="1" applyAlignment="1" applyProtection="1">
      <alignment horizontal="left" vertical="center"/>
      <protection locked="0"/>
    </xf>
    <xf numFmtId="49" fontId="25" fillId="2" borderId="26" xfId="0" applyNumberFormat="1" applyFont="1" applyFill="1" applyBorder="1" applyAlignment="1" applyProtection="1">
      <alignment horizontal="left" vertical="center"/>
      <protection locked="0"/>
    </xf>
    <xf numFmtId="0" fontId="31" fillId="2" borderId="0" xfId="0" applyNumberFormat="1" applyFont="1" applyFill="1" applyBorder="1" applyAlignment="1" applyProtection="1">
      <alignment horizontal="right" vertical="center" wrapText="1"/>
      <protection locked="0"/>
    </xf>
    <xf numFmtId="0" fontId="31" fillId="2" borderId="14" xfId="0" applyNumberFormat="1" applyFont="1" applyFill="1" applyBorder="1" applyAlignment="1" applyProtection="1">
      <alignment horizontal="right" vertical="center" wrapText="1"/>
      <protection locked="0"/>
    </xf>
    <xf numFmtId="165" fontId="19" fillId="2" borderId="23" xfId="0" applyNumberFormat="1" applyFont="1" applyFill="1" applyBorder="1" applyAlignment="1" applyProtection="1">
      <alignment horizontal="center" vertical="center" wrapText="1"/>
      <protection locked="0"/>
    </xf>
    <xf numFmtId="165" fontId="19" fillId="2" borderId="19" xfId="0" applyNumberFormat="1" applyFont="1" applyFill="1" applyBorder="1" applyAlignment="1" applyProtection="1">
      <alignment horizontal="center" vertical="center" wrapText="1"/>
      <protection locked="0"/>
    </xf>
    <xf numFmtId="165" fontId="19" fillId="2" borderId="24" xfId="0" applyNumberFormat="1" applyFont="1" applyFill="1" applyBorder="1" applyAlignment="1" applyProtection="1">
      <alignment horizontal="center" vertical="center" wrapText="1"/>
      <protection locked="0"/>
    </xf>
    <xf numFmtId="165" fontId="19" fillId="2" borderId="21" xfId="0" applyNumberFormat="1" applyFont="1" applyFill="1" applyBorder="1" applyAlignment="1" applyProtection="1">
      <alignment horizontal="center" vertical="center" wrapText="1"/>
      <protection locked="0"/>
    </xf>
    <xf numFmtId="165" fontId="19" fillId="2" borderId="0" xfId="0" applyNumberFormat="1" applyFont="1" applyFill="1" applyBorder="1" applyAlignment="1" applyProtection="1">
      <alignment horizontal="center" vertical="center" wrapText="1"/>
      <protection locked="0"/>
    </xf>
    <xf numFmtId="165" fontId="19" fillId="2" borderId="18" xfId="0" applyNumberFormat="1" applyFont="1" applyFill="1" applyBorder="1" applyAlignment="1" applyProtection="1">
      <alignment horizontal="center" vertical="center" wrapText="1"/>
      <protection locked="0"/>
    </xf>
    <xf numFmtId="165" fontId="19" fillId="2" borderId="22" xfId="0" applyNumberFormat="1" applyFont="1" applyFill="1" applyBorder="1" applyAlignment="1" applyProtection="1">
      <alignment horizontal="center" vertical="center" wrapText="1"/>
      <protection locked="0"/>
    </xf>
    <xf numFmtId="165" fontId="19" fillId="2" borderId="5" xfId="0" applyNumberFormat="1" applyFont="1" applyFill="1" applyBorder="1" applyAlignment="1" applyProtection="1">
      <alignment horizontal="center" vertical="center" wrapText="1"/>
      <protection locked="0"/>
    </xf>
    <xf numFmtId="165" fontId="19" fillId="2" borderId="28" xfId="0" applyNumberFormat="1"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0" borderId="7" xfId="0" applyNumberFormat="1" applyFont="1" applyFill="1" applyBorder="1" applyAlignment="1" applyProtection="1">
      <alignment horizontal="center" vertical="center" wrapText="1"/>
      <protection locked="0"/>
    </xf>
    <xf numFmtId="0" fontId="21" fillId="0" borderId="10" xfId="0" applyNumberFormat="1" applyFont="1" applyFill="1" applyBorder="1" applyAlignment="1" applyProtection="1">
      <alignment horizontal="center" vertical="center" wrapText="1"/>
      <protection locked="0"/>
    </xf>
    <xf numFmtId="0" fontId="21" fillId="0" borderId="3" xfId="0" applyNumberFormat="1" applyFont="1" applyFill="1" applyBorder="1" applyAlignment="1" applyProtection="1">
      <alignment horizontal="center" vertical="center" wrapText="1"/>
      <protection locked="0"/>
    </xf>
    <xf numFmtId="2" fontId="19" fillId="2" borderId="23" xfId="0" applyNumberFormat="1" applyFont="1" applyFill="1" applyBorder="1" applyAlignment="1" applyProtection="1">
      <alignment horizontal="center" vertical="center" wrapText="1"/>
      <protection locked="0"/>
    </xf>
    <xf numFmtId="2" fontId="19" fillId="2" borderId="19" xfId="0" applyNumberFormat="1" applyFont="1" applyFill="1" applyBorder="1" applyAlignment="1" applyProtection="1">
      <alignment horizontal="center" vertical="center" wrapText="1"/>
      <protection locked="0"/>
    </xf>
    <xf numFmtId="2" fontId="19" fillId="2" borderId="24" xfId="0" applyNumberFormat="1" applyFont="1" applyFill="1" applyBorder="1" applyAlignment="1" applyProtection="1">
      <alignment horizontal="center" vertical="center" wrapText="1"/>
      <protection locked="0"/>
    </xf>
    <xf numFmtId="2" fontId="19" fillId="2" borderId="21" xfId="0" applyNumberFormat="1" applyFont="1" applyFill="1" applyBorder="1" applyAlignment="1" applyProtection="1">
      <alignment horizontal="center" vertical="center" wrapText="1"/>
      <protection locked="0"/>
    </xf>
    <xf numFmtId="2" fontId="19" fillId="2" borderId="0" xfId="0" applyNumberFormat="1" applyFont="1" applyFill="1" applyBorder="1" applyAlignment="1" applyProtection="1">
      <alignment horizontal="center" vertical="center" wrapText="1"/>
      <protection locked="0"/>
    </xf>
    <xf numFmtId="2" fontId="19" fillId="2" borderId="18" xfId="0" applyNumberFormat="1" applyFont="1" applyFill="1" applyBorder="1" applyAlignment="1" applyProtection="1">
      <alignment horizontal="center" vertical="center" wrapText="1"/>
      <protection locked="0"/>
    </xf>
    <xf numFmtId="2" fontId="19" fillId="2" borderId="22" xfId="0" applyNumberFormat="1" applyFont="1" applyFill="1" applyBorder="1" applyAlignment="1" applyProtection="1">
      <alignment horizontal="center" vertical="center" wrapText="1"/>
      <protection locked="0"/>
    </xf>
    <xf numFmtId="2" fontId="19" fillId="2" borderId="5" xfId="0" applyNumberFormat="1" applyFont="1" applyFill="1" applyBorder="1" applyAlignment="1" applyProtection="1">
      <alignment horizontal="center" vertical="center" wrapText="1"/>
      <protection locked="0"/>
    </xf>
    <xf numFmtId="2" fontId="19" fillId="2" borderId="28" xfId="0" applyNumberFormat="1" applyFont="1" applyFill="1" applyBorder="1" applyAlignment="1" applyProtection="1">
      <alignment horizontal="center" vertical="center" wrapText="1"/>
      <protection locked="0"/>
    </xf>
    <xf numFmtId="0" fontId="31" fillId="2" borderId="22" xfId="0" applyNumberFormat="1" applyFont="1" applyFill="1" applyBorder="1" applyAlignment="1" applyProtection="1">
      <alignment horizontal="right" vertical="center" wrapText="1"/>
      <protection locked="0"/>
    </xf>
    <xf numFmtId="4" fontId="21" fillId="0" borderId="10" xfId="0" applyNumberFormat="1" applyFont="1" applyFill="1" applyBorder="1" applyAlignment="1" applyProtection="1">
      <alignment horizontal="center" vertical="center" wrapText="1"/>
      <protection locked="0"/>
    </xf>
    <xf numFmtId="0" fontId="31" fillId="2" borderId="21" xfId="0" applyNumberFormat="1" applyFont="1" applyFill="1" applyBorder="1" applyAlignment="1" applyProtection="1">
      <alignment horizontal="right" vertical="center" wrapText="1"/>
      <protection locked="0"/>
    </xf>
    <xf numFmtId="0" fontId="8" fillId="2" borderId="7"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2" borderId="26" xfId="0" applyFont="1" applyFill="1" applyBorder="1" applyAlignment="1" applyProtection="1">
      <alignment horizontal="center" vertical="center" wrapText="1"/>
      <protection locked="0"/>
    </xf>
    <xf numFmtId="0" fontId="21" fillId="0" borderId="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49" fontId="19" fillId="2" borderId="31" xfId="0" applyNumberFormat="1" applyFont="1" applyFill="1" applyBorder="1" applyAlignment="1" applyProtection="1">
      <alignment horizontal="center" vertical="center" wrapText="1"/>
      <protection locked="0"/>
    </xf>
    <xf numFmtId="49" fontId="19" fillId="2" borderId="6" xfId="0" applyNumberFormat="1" applyFont="1" applyFill="1" applyBorder="1" applyAlignment="1" applyProtection="1">
      <alignment horizontal="center" vertical="center" wrapText="1"/>
      <protection locked="0"/>
    </xf>
    <xf numFmtId="0" fontId="24" fillId="2" borderId="3" xfId="0" applyFont="1" applyFill="1" applyBorder="1" applyAlignment="1" applyProtection="1">
      <alignment horizontal="left" vertical="center" wrapText="1"/>
      <protection locked="0"/>
    </xf>
    <xf numFmtId="0" fontId="24" fillId="2" borderId="7" xfId="0" applyFont="1" applyFill="1" applyBorder="1" applyAlignment="1" applyProtection="1">
      <alignment horizontal="left" vertical="center" wrapText="1"/>
      <protection locked="0"/>
    </xf>
    <xf numFmtId="0" fontId="25" fillId="0" borderId="23" xfId="0" applyFont="1" applyFill="1" applyBorder="1" applyAlignment="1" applyProtection="1">
      <alignment horizontal="center" vertical="center" wrapText="1"/>
      <protection locked="0"/>
    </xf>
    <xf numFmtId="0" fontId="25" fillId="0" borderId="19" xfId="0"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wrapText="1"/>
      <protection locked="0"/>
    </xf>
    <xf numFmtId="0" fontId="25" fillId="0" borderId="35" xfId="0" applyFont="1" applyFill="1" applyBorder="1" applyAlignment="1" applyProtection="1">
      <alignment horizontal="center" vertical="center" wrapText="1"/>
      <protection locked="0"/>
    </xf>
    <xf numFmtId="0" fontId="25" fillId="0" borderId="36" xfId="0" applyFont="1" applyFill="1" applyBorder="1" applyAlignment="1" applyProtection="1">
      <alignment horizontal="center" vertical="center" wrapText="1"/>
      <protection locked="0"/>
    </xf>
    <xf numFmtId="0" fontId="25" fillId="0" borderId="40" xfId="0" applyFont="1" applyFill="1" applyBorder="1" applyAlignment="1" applyProtection="1">
      <alignment horizontal="center" vertical="center" wrapText="1"/>
      <protection locked="0"/>
    </xf>
    <xf numFmtId="2" fontId="9" fillId="2" borderId="7" xfId="0" applyNumberFormat="1" applyFont="1" applyFill="1" applyBorder="1" applyAlignment="1" applyProtection="1">
      <alignment horizontal="center" vertical="center" wrapText="1"/>
      <protection locked="0"/>
    </xf>
    <xf numFmtId="2" fontId="9" fillId="2" borderId="3" xfId="0" applyNumberFormat="1" applyFont="1" applyFill="1" applyBorder="1" applyAlignment="1" applyProtection="1">
      <alignment horizontal="center" vertical="center" wrapText="1"/>
      <protection locked="0"/>
    </xf>
    <xf numFmtId="0" fontId="25" fillId="2" borderId="13"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49" fontId="19" fillId="2" borderId="8" xfId="0" applyNumberFormat="1" applyFont="1" applyFill="1" applyBorder="1" applyAlignment="1" applyProtection="1">
      <alignment horizontal="center" vertical="center" wrapText="1"/>
      <protection locked="0"/>
    </xf>
    <xf numFmtId="0" fontId="24" fillId="2" borderId="2" xfId="0" applyFont="1" applyFill="1" applyBorder="1" applyAlignment="1" applyProtection="1">
      <alignment horizontal="left" vertical="top" wrapText="1"/>
      <protection locked="0"/>
    </xf>
    <xf numFmtId="0" fontId="18" fillId="0" borderId="1" xfId="0" applyFont="1" applyBorder="1" applyAlignment="1">
      <alignment horizontal="left" vertical="center"/>
    </xf>
    <xf numFmtId="0" fontId="18" fillId="0" borderId="20" xfId="0" applyFont="1" applyBorder="1" applyAlignment="1">
      <alignment horizontal="left" vertical="center"/>
    </xf>
    <xf numFmtId="0" fontId="18" fillId="0" borderId="1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4" fontId="3" fillId="0" borderId="2" xfId="0" applyNumberFormat="1" applyFont="1" applyBorder="1" applyAlignment="1">
      <alignment horizontal="center" vertical="center"/>
    </xf>
    <xf numFmtId="4" fontId="3" fillId="3" borderId="7"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0" fontId="32" fillId="0" borderId="2" xfId="0" applyFont="1" applyBorder="1" applyAlignment="1">
      <alignment horizontal="center" vertical="center"/>
    </xf>
    <xf numFmtId="10" fontId="1" fillId="0" borderId="1" xfId="1" applyNumberFormat="1" applyFont="1" applyBorder="1" applyAlignment="1">
      <alignment horizontal="center" vertical="center"/>
    </xf>
    <xf numFmtId="10" fontId="1" fillId="0" borderId="20" xfId="1" applyNumberFormat="1" applyFont="1" applyBorder="1" applyAlignment="1">
      <alignment horizontal="center" vertical="center"/>
    </xf>
    <xf numFmtId="0" fontId="0" fillId="0" borderId="11" xfId="0" applyBorder="1" applyAlignment="1">
      <alignment vertical="center"/>
    </xf>
    <xf numFmtId="49" fontId="19" fillId="2" borderId="1" xfId="0" applyNumberFormat="1" applyFont="1" applyFill="1" applyBorder="1" applyAlignment="1">
      <alignment horizontal="left" vertical="center"/>
    </xf>
    <xf numFmtId="49" fontId="19" fillId="2" borderId="20" xfId="0" applyNumberFormat="1" applyFont="1" applyFill="1" applyBorder="1" applyAlignment="1">
      <alignment horizontal="left" vertical="center"/>
    </xf>
    <xf numFmtId="49" fontId="19" fillId="2" borderId="11" xfId="0" applyNumberFormat="1" applyFont="1" applyFill="1" applyBorder="1" applyAlignment="1">
      <alignment horizontal="left" vertical="center"/>
    </xf>
    <xf numFmtId="10" fontId="3" fillId="0" borderId="2" xfId="1" applyNumberFormat="1" applyFont="1" applyBorder="1" applyAlignment="1">
      <alignment horizontal="center" vertical="center"/>
    </xf>
    <xf numFmtId="4" fontId="5" fillId="0" borderId="2" xfId="0" applyNumberFormat="1" applyFont="1" applyBorder="1" applyAlignment="1">
      <alignment horizontal="center" vertical="center"/>
    </xf>
  </cellXfs>
  <cellStyles count="3">
    <cellStyle name="Normal" xfId="0" builtinId="0"/>
    <cellStyle name="Porcentagem" xfId="1" builtinId="5"/>
    <cellStyle name="Vírgula"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9525</xdr:colOff>
      <xdr:row>1</xdr:row>
      <xdr:rowOff>9525</xdr:rowOff>
    </xdr:to>
    <xdr:grpSp>
      <xdr:nvGrpSpPr>
        <xdr:cNvPr id="44139" name="Group 1"/>
        <xdr:cNvGrpSpPr>
          <a:grpSpLocks/>
        </xdr:cNvGrpSpPr>
      </xdr:nvGrpSpPr>
      <xdr:grpSpPr bwMode="auto">
        <a:xfrm>
          <a:off x="9525" y="9525"/>
          <a:ext cx="775607" cy="625929"/>
          <a:chOff x="0" y="0"/>
          <a:chExt cx="879" cy="701"/>
        </a:xfrm>
      </xdr:grpSpPr>
      <xdr:sp macro="" textlink="">
        <xdr:nvSpPr>
          <xdr:cNvPr id="44140" name="Rectangle 2"/>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4141"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9" cy="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142" name="Rectangle 4"/>
          <xdr:cNvSpPr>
            <a:spLocks noChangeArrowheads="1"/>
          </xdr:cNvSpPr>
        </xdr:nvSpPr>
        <xdr:spPr bwMode="auto">
          <a:xfrm>
            <a:off x="0" y="0"/>
            <a:ext cx="879" cy="701"/>
          </a:xfrm>
          <a:prstGeom prst="rect">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EMG/Desktop/M&#195;OS%20DADAS%20-%202021/PLANILHAS%20SEE/%23%20PLANILHA%20DE%20SERVI&#199;OS%20PARA%20CONVENIOS%20SEEMG%20REVISAO%2001%2020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ÊNIO-EM ---"/>
      <sheetName val="CRONOGRAMA"/>
    </sheetNames>
    <sheetDataSet>
      <sheetData sheetId="0" refreshError="1">
        <row r="6">
          <cell r="B6" t="str">
            <v>INSTALAÇÃO DOS SERVIÇOS DE ENGENHARIA</v>
          </cell>
        </row>
        <row r="33">
          <cell r="B33" t="str">
            <v>DEMOLIÇÕES E REMOÇÕES</v>
          </cell>
        </row>
        <row r="112">
          <cell r="B112" t="str">
            <v>TRABALHOS EM TERRA</v>
          </cell>
        </row>
        <row r="132">
          <cell r="B132" t="str">
            <v>SONDAGEM, FUNDAÇÕES, MUROS E CONTENÇÕES</v>
          </cell>
        </row>
        <row r="173">
          <cell r="B173" t="str">
            <v>SUPERESTRUTURA</v>
          </cell>
        </row>
        <row r="199">
          <cell r="B199" t="str">
            <v>ALVENARIA</v>
          </cell>
        </row>
        <row r="220">
          <cell r="B220" t="str">
            <v>COBERTURA E FORRO</v>
          </cell>
        </row>
        <row r="314">
          <cell r="B314" t="str">
            <v>INSTALAÇÕES HIDRÁULICAS</v>
          </cell>
        </row>
        <row r="418">
          <cell r="B418" t="str">
            <v>INSTALAÇÕES SANITÁRIAS</v>
          </cell>
        </row>
        <row r="459">
          <cell r="B459" t="str">
            <v>INSTALAÇÃO ELÉTRICA</v>
          </cell>
        </row>
        <row r="599">
          <cell r="B599" t="str">
            <v>ESQUADRIAS DE MADEIRA</v>
          </cell>
        </row>
        <row r="642">
          <cell r="B642" t="str">
            <v>ESQUADRIAS METÁLICAS</v>
          </cell>
        </row>
        <row r="673">
          <cell r="B673" t="str">
            <v>FERRAGENS</v>
          </cell>
        </row>
        <row r="703">
          <cell r="B703" t="str">
            <v>REVESTIMENTO</v>
          </cell>
        </row>
        <row r="729">
          <cell r="B729" t="str">
            <v>PISOS E RODAPÉS</v>
          </cell>
        </row>
        <row r="804">
          <cell r="B804" t="str">
            <v>PINTURA</v>
          </cell>
        </row>
        <row r="838">
          <cell r="B838" t="str">
            <v>BANCADAS, PRATELEIRAS E DIVISÓRIAS</v>
          </cell>
        </row>
        <row r="872">
          <cell r="B872" t="str">
            <v>DIVERSOS</v>
          </cell>
        </row>
        <row r="914">
          <cell r="B914" t="str">
            <v>QUADRA</v>
          </cell>
        </row>
        <row r="985">
          <cell r="B985" t="str">
            <v>LIMPEZA</v>
          </cell>
        </row>
      </sheetData>
      <sheetData sheetId="1"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4"/>
  <sheetViews>
    <sheetView tabSelected="1" view="pageBreakPreview" topLeftCell="A548" zoomScale="70" zoomScaleNormal="93" zoomScaleSheetLayoutView="70" workbookViewId="0">
      <selection activeCell="D559" sqref="D559"/>
    </sheetView>
  </sheetViews>
  <sheetFormatPr defaultColWidth="8.42578125" defaultRowHeight="18" x14ac:dyDescent="0.25"/>
  <cols>
    <col min="1" max="1" width="11.5703125" style="28" customWidth="1"/>
    <col min="2" max="2" width="96.85546875" style="29" customWidth="1"/>
    <col min="3" max="3" width="12.7109375" style="30" customWidth="1"/>
    <col min="4" max="4" width="12.5703125" style="31" bestFit="1" customWidth="1"/>
    <col min="5" max="5" width="19.85546875" style="32" customWidth="1"/>
    <col min="6" max="6" width="19.42578125" style="33" customWidth="1"/>
    <col min="7" max="7" width="21" style="34" customWidth="1"/>
    <col min="8" max="8" width="24" style="35" customWidth="1"/>
    <col min="9" max="9" width="17" style="36" customWidth="1"/>
    <col min="10" max="16384" width="8.42578125" style="37"/>
  </cols>
  <sheetData>
    <row r="1" spans="1:20" s="20" customFormat="1" ht="50.1" customHeight="1" x14ac:dyDescent="0.25">
      <c r="A1" s="38"/>
      <c r="B1" s="365" t="s">
        <v>0</v>
      </c>
      <c r="C1" s="366"/>
      <c r="D1" s="366"/>
      <c r="E1" s="367"/>
      <c r="F1" s="367"/>
      <c r="G1" s="367"/>
      <c r="H1" s="367"/>
      <c r="I1" s="368"/>
    </row>
    <row r="2" spans="1:20" s="21" customFormat="1" ht="24.95" customHeight="1" x14ac:dyDescent="0.3">
      <c r="A2" s="369" t="s">
        <v>587</v>
      </c>
      <c r="B2" s="370"/>
      <c r="C2" s="371" t="s">
        <v>1</v>
      </c>
      <c r="D2" s="372"/>
      <c r="E2" s="39"/>
      <c r="F2" s="40" t="s">
        <v>2</v>
      </c>
      <c r="G2" s="373" t="s">
        <v>589</v>
      </c>
      <c r="H2" s="373"/>
      <c r="I2" s="374"/>
    </row>
    <row r="3" spans="1:20" s="21" customFormat="1" ht="24.95" customHeight="1" x14ac:dyDescent="0.3">
      <c r="A3" s="375" t="s">
        <v>588</v>
      </c>
      <c r="B3" s="376"/>
      <c r="C3" s="41" t="s">
        <v>3</v>
      </c>
      <c r="D3" s="42"/>
      <c r="E3" s="43" t="s">
        <v>4</v>
      </c>
      <c r="F3" s="376" t="s">
        <v>5</v>
      </c>
      <c r="G3" s="376"/>
      <c r="H3" s="376"/>
      <c r="I3" s="377"/>
    </row>
    <row r="4" spans="1:20" s="20" customFormat="1" ht="26.25" customHeight="1" x14ac:dyDescent="0.25">
      <c r="A4" s="321" t="s">
        <v>6</v>
      </c>
      <c r="B4" s="323" t="s">
        <v>7</v>
      </c>
      <c r="C4" s="323" t="s">
        <v>8</v>
      </c>
      <c r="D4" s="326" t="s">
        <v>9</v>
      </c>
      <c r="E4" s="327"/>
      <c r="F4" s="44">
        <f>F554</f>
        <v>4077943.652655371</v>
      </c>
      <c r="G4" s="328" t="s">
        <v>10</v>
      </c>
      <c r="H4" s="328"/>
      <c r="I4" s="329"/>
    </row>
    <row r="5" spans="1:20" s="22" customFormat="1" ht="18.75" x14ac:dyDescent="0.2">
      <c r="A5" s="322"/>
      <c r="B5" s="324"/>
      <c r="C5" s="325"/>
      <c r="D5" s="45" t="s">
        <v>11</v>
      </c>
      <c r="E5" s="46" t="s">
        <v>12</v>
      </c>
      <c r="F5" s="45" t="s">
        <v>13</v>
      </c>
      <c r="G5" s="330" t="s">
        <v>14</v>
      </c>
      <c r="H5" s="328"/>
      <c r="I5" s="329"/>
    </row>
    <row r="6" spans="1:20" s="23" customFormat="1" ht="18.75" x14ac:dyDescent="0.25">
      <c r="A6" s="47" t="s">
        <v>15</v>
      </c>
      <c r="B6" s="48" t="s">
        <v>16</v>
      </c>
      <c r="C6" s="362"/>
      <c r="D6" s="363"/>
      <c r="E6" s="363"/>
      <c r="F6" s="363"/>
      <c r="G6" s="363"/>
      <c r="H6" s="363"/>
      <c r="I6" s="364"/>
    </row>
    <row r="7" spans="1:20" s="23" customFormat="1" ht="15.75" customHeight="1" x14ac:dyDescent="0.25">
      <c r="A7" s="50" t="s">
        <v>17</v>
      </c>
      <c r="B7" s="51" t="s">
        <v>18</v>
      </c>
      <c r="C7" s="249" t="s">
        <v>19</v>
      </c>
      <c r="D7" s="252">
        <v>2227.54</v>
      </c>
      <c r="E7" s="252">
        <v>7.61</v>
      </c>
      <c r="F7" s="254">
        <f>D7*E7</f>
        <v>16951.579399999999</v>
      </c>
      <c r="G7" s="238" t="s">
        <v>590</v>
      </c>
      <c r="H7" s="239"/>
      <c r="I7" s="240"/>
    </row>
    <row r="8" spans="1:20" s="23" customFormat="1" ht="93.75" customHeight="1" x14ac:dyDescent="0.25">
      <c r="A8" s="70"/>
      <c r="B8" s="108" t="s">
        <v>20</v>
      </c>
      <c r="C8" s="235"/>
      <c r="D8" s="282"/>
      <c r="E8" s="282"/>
      <c r="F8" s="262"/>
      <c r="G8" s="241"/>
      <c r="H8" s="242"/>
      <c r="I8" s="243"/>
      <c r="J8" s="361"/>
      <c r="K8" s="361"/>
      <c r="L8" s="361"/>
      <c r="M8" s="361"/>
      <c r="N8" s="361"/>
      <c r="O8" s="361"/>
      <c r="P8" s="361"/>
      <c r="Q8" s="361"/>
      <c r="R8" s="361"/>
      <c r="S8" s="361"/>
      <c r="T8" s="361"/>
    </row>
    <row r="9" spans="1:20" s="23" customFormat="1" ht="15.75" x14ac:dyDescent="0.25">
      <c r="A9" s="50"/>
      <c r="B9" s="109"/>
      <c r="C9" s="249" t="s">
        <v>23</v>
      </c>
      <c r="D9" s="252">
        <v>2138.9</v>
      </c>
      <c r="E9" s="252">
        <v>1.05</v>
      </c>
      <c r="F9" s="254">
        <f>D9*E9</f>
        <v>2245.8450000000003</v>
      </c>
      <c r="G9" s="238" t="s">
        <v>591</v>
      </c>
      <c r="H9" s="239"/>
      <c r="I9" s="240"/>
    </row>
    <row r="10" spans="1:20" s="23" customFormat="1" ht="15.75" x14ac:dyDescent="0.25">
      <c r="A10" s="52" t="s">
        <v>21</v>
      </c>
      <c r="B10" s="54" t="s">
        <v>22</v>
      </c>
      <c r="C10" s="250"/>
      <c r="D10" s="253"/>
      <c r="E10" s="253"/>
      <c r="F10" s="255"/>
      <c r="G10" s="274"/>
      <c r="H10" s="275"/>
      <c r="I10" s="276"/>
    </row>
    <row r="11" spans="1:20" s="23" customFormat="1" ht="47.25" x14ac:dyDescent="0.25">
      <c r="A11" s="52"/>
      <c r="B11" s="53" t="s">
        <v>24</v>
      </c>
      <c r="C11" s="250"/>
      <c r="D11" s="253"/>
      <c r="E11" s="253"/>
      <c r="F11" s="255"/>
      <c r="G11" s="274"/>
      <c r="H11" s="275"/>
      <c r="I11" s="276"/>
    </row>
    <row r="12" spans="1:20" s="23" customFormat="1" ht="18.75" customHeight="1" x14ac:dyDescent="0.25">
      <c r="A12" s="70"/>
      <c r="B12" s="108"/>
      <c r="C12" s="235"/>
      <c r="D12" s="282"/>
      <c r="E12" s="282"/>
      <c r="F12" s="262"/>
      <c r="G12" s="241"/>
      <c r="H12" s="242"/>
      <c r="I12" s="243"/>
    </row>
    <row r="13" spans="1:20" s="23" customFormat="1" ht="31.5" x14ac:dyDescent="0.25">
      <c r="A13" s="50" t="s">
        <v>25</v>
      </c>
      <c r="B13" s="110" t="s">
        <v>26</v>
      </c>
      <c r="C13" s="249" t="s">
        <v>8</v>
      </c>
      <c r="D13" s="319">
        <v>1</v>
      </c>
      <c r="E13" s="252">
        <v>1121.47</v>
      </c>
      <c r="F13" s="254">
        <f>D13*E13</f>
        <v>1121.47</v>
      </c>
      <c r="G13" s="238" t="s">
        <v>592</v>
      </c>
      <c r="H13" s="239"/>
      <c r="I13" s="240"/>
    </row>
    <row r="14" spans="1:20" s="23" customFormat="1" ht="126" x14ac:dyDescent="0.25">
      <c r="A14" s="70"/>
      <c r="B14" s="111" t="s">
        <v>27</v>
      </c>
      <c r="C14" s="235"/>
      <c r="D14" s="320"/>
      <c r="E14" s="282"/>
      <c r="F14" s="262"/>
      <c r="G14" s="241"/>
      <c r="H14" s="242"/>
      <c r="I14" s="243"/>
    </row>
    <row r="15" spans="1:20" s="23" customFormat="1" ht="21" customHeight="1" x14ac:dyDescent="0.25">
      <c r="A15" s="50"/>
      <c r="B15" s="51"/>
      <c r="C15" s="249" t="s">
        <v>30</v>
      </c>
      <c r="D15" s="252">
        <v>0</v>
      </c>
      <c r="E15" s="252">
        <v>1.04</v>
      </c>
      <c r="F15" s="254">
        <f>D15*E15</f>
        <v>0</v>
      </c>
      <c r="G15" s="238" t="s">
        <v>593</v>
      </c>
      <c r="H15" s="239"/>
      <c r="I15" s="240"/>
    </row>
    <row r="16" spans="1:20" s="23" customFormat="1" ht="15.75" x14ac:dyDescent="0.25">
      <c r="A16" s="52" t="s">
        <v>28</v>
      </c>
      <c r="B16" s="54" t="s">
        <v>29</v>
      </c>
      <c r="C16" s="250"/>
      <c r="D16" s="253"/>
      <c r="E16" s="253"/>
      <c r="F16" s="255"/>
      <c r="G16" s="274"/>
      <c r="H16" s="275"/>
      <c r="I16" s="276"/>
    </row>
    <row r="17" spans="1:9" s="23" customFormat="1" ht="126" x14ac:dyDescent="0.25">
      <c r="A17" s="52"/>
      <c r="B17" s="53" t="s">
        <v>31</v>
      </c>
      <c r="C17" s="250"/>
      <c r="D17" s="253"/>
      <c r="E17" s="253"/>
      <c r="F17" s="255"/>
      <c r="G17" s="274"/>
      <c r="H17" s="275"/>
      <c r="I17" s="276"/>
    </row>
    <row r="18" spans="1:9" s="23" customFormat="1" ht="18.75" customHeight="1" x14ac:dyDescent="0.25">
      <c r="A18" s="70"/>
      <c r="B18" s="72"/>
      <c r="C18" s="235"/>
      <c r="D18" s="282"/>
      <c r="E18" s="282"/>
      <c r="F18" s="262"/>
      <c r="G18" s="241"/>
      <c r="H18" s="242"/>
      <c r="I18" s="243"/>
    </row>
    <row r="19" spans="1:9" s="23" customFormat="1" ht="31.5" x14ac:dyDescent="0.25">
      <c r="A19" s="50" t="s">
        <v>32</v>
      </c>
      <c r="B19" s="51" t="s">
        <v>33</v>
      </c>
      <c r="C19" s="249" t="s">
        <v>19</v>
      </c>
      <c r="D19" s="252">
        <v>0</v>
      </c>
      <c r="E19" s="252">
        <v>0.33</v>
      </c>
      <c r="F19" s="254">
        <f>D19*E19</f>
        <v>0</v>
      </c>
      <c r="G19" s="238" t="s">
        <v>593</v>
      </c>
      <c r="H19" s="239"/>
      <c r="I19" s="240"/>
    </row>
    <row r="20" spans="1:9" s="23" customFormat="1" ht="141.75" x14ac:dyDescent="0.25">
      <c r="A20" s="52"/>
      <c r="B20" s="53" t="s">
        <v>34</v>
      </c>
      <c r="C20" s="250"/>
      <c r="D20" s="253"/>
      <c r="E20" s="253"/>
      <c r="F20" s="255"/>
      <c r="G20" s="274"/>
      <c r="H20" s="275"/>
      <c r="I20" s="276"/>
    </row>
    <row r="21" spans="1:9" s="23" customFormat="1" ht="18.75" customHeight="1" x14ac:dyDescent="0.25">
      <c r="A21" s="70"/>
      <c r="B21" s="72"/>
      <c r="C21" s="235"/>
      <c r="D21" s="282"/>
      <c r="E21" s="282"/>
      <c r="F21" s="262"/>
      <c r="G21" s="241"/>
      <c r="H21" s="242"/>
      <c r="I21" s="243"/>
    </row>
    <row r="22" spans="1:9" s="23" customFormat="1" ht="21" customHeight="1" x14ac:dyDescent="0.25">
      <c r="A22" s="50" t="s">
        <v>35</v>
      </c>
      <c r="B22" s="51" t="s">
        <v>36</v>
      </c>
      <c r="C22" s="249" t="s">
        <v>19</v>
      </c>
      <c r="D22" s="252">
        <v>21.78</v>
      </c>
      <c r="E22" s="252">
        <v>418.27</v>
      </c>
      <c r="F22" s="254">
        <f>D22*E22</f>
        <v>9109.9205999999995</v>
      </c>
      <c r="G22" s="238" t="s">
        <v>597</v>
      </c>
      <c r="H22" s="239"/>
      <c r="I22" s="240"/>
    </row>
    <row r="23" spans="1:9" s="23" customFormat="1" ht="225" customHeight="1" x14ac:dyDescent="0.25">
      <c r="A23" s="70"/>
      <c r="B23" s="108" t="s">
        <v>37</v>
      </c>
      <c r="C23" s="235"/>
      <c r="D23" s="282"/>
      <c r="E23" s="282"/>
      <c r="F23" s="262"/>
      <c r="G23" s="241"/>
      <c r="H23" s="242"/>
      <c r="I23" s="243"/>
    </row>
    <row r="24" spans="1:9" s="23" customFormat="1" ht="15.75" x14ac:dyDescent="0.25">
      <c r="A24" s="50"/>
      <c r="B24" s="109"/>
      <c r="C24" s="249" t="s">
        <v>19</v>
      </c>
      <c r="D24" s="252">
        <v>18.149999999999999</v>
      </c>
      <c r="E24" s="252">
        <v>463.07</v>
      </c>
      <c r="F24" s="254">
        <f>D24*E24</f>
        <v>8404.7204999999994</v>
      </c>
      <c r="G24" s="238" t="s">
        <v>598</v>
      </c>
      <c r="H24" s="239"/>
      <c r="I24" s="240"/>
    </row>
    <row r="25" spans="1:9" s="23" customFormat="1" ht="31.5" x14ac:dyDescent="0.25">
      <c r="A25" s="52" t="s">
        <v>38</v>
      </c>
      <c r="B25" s="54" t="s">
        <v>39</v>
      </c>
      <c r="C25" s="250"/>
      <c r="D25" s="253"/>
      <c r="E25" s="253"/>
      <c r="F25" s="255"/>
      <c r="G25" s="274"/>
      <c r="H25" s="275"/>
      <c r="I25" s="276"/>
    </row>
    <row r="26" spans="1:9" s="23" customFormat="1" ht="314.25" customHeight="1" x14ac:dyDescent="0.25">
      <c r="A26" s="52"/>
      <c r="B26" s="53" t="s">
        <v>40</v>
      </c>
      <c r="C26" s="250"/>
      <c r="D26" s="253"/>
      <c r="E26" s="253"/>
      <c r="F26" s="255"/>
      <c r="G26" s="274"/>
      <c r="H26" s="275"/>
      <c r="I26" s="276"/>
    </row>
    <row r="27" spans="1:9" s="23" customFormat="1" ht="18.75" customHeight="1" x14ac:dyDescent="0.25">
      <c r="A27" s="70"/>
      <c r="B27" s="72"/>
      <c r="C27" s="235"/>
      <c r="D27" s="282"/>
      <c r="E27" s="282"/>
      <c r="F27" s="262"/>
      <c r="G27" s="241"/>
      <c r="H27" s="242"/>
      <c r="I27" s="243"/>
    </row>
    <row r="28" spans="1:9" s="23" customFormat="1" ht="18.75" customHeight="1" x14ac:dyDescent="0.25">
      <c r="A28" s="50" t="s">
        <v>41</v>
      </c>
      <c r="B28" s="51" t="s">
        <v>42</v>
      </c>
      <c r="C28" s="249" t="s">
        <v>19</v>
      </c>
      <c r="D28" s="252">
        <v>132</v>
      </c>
      <c r="E28" s="252">
        <v>109.05</v>
      </c>
      <c r="F28" s="254">
        <f>D28*E28</f>
        <v>14394.6</v>
      </c>
      <c r="G28" s="238" t="s">
        <v>595</v>
      </c>
      <c r="H28" s="239"/>
      <c r="I28" s="240"/>
    </row>
    <row r="29" spans="1:9" s="23" customFormat="1" ht="119.25" customHeight="1" x14ac:dyDescent="0.25">
      <c r="A29" s="52"/>
      <c r="B29" s="53" t="s">
        <v>43</v>
      </c>
      <c r="C29" s="250"/>
      <c r="D29" s="253"/>
      <c r="E29" s="253"/>
      <c r="F29" s="255"/>
      <c r="G29" s="274"/>
      <c r="H29" s="275"/>
      <c r="I29" s="276"/>
    </row>
    <row r="30" spans="1:9" s="23" customFormat="1" ht="18.75" customHeight="1" x14ac:dyDescent="0.25">
      <c r="A30" s="70"/>
      <c r="B30" s="72"/>
      <c r="C30" s="235"/>
      <c r="D30" s="282"/>
      <c r="E30" s="282"/>
      <c r="F30" s="262"/>
      <c r="G30" s="241"/>
      <c r="H30" s="242"/>
      <c r="I30" s="243"/>
    </row>
    <row r="31" spans="1:9" s="23" customFormat="1" ht="18.75" customHeight="1" x14ac:dyDescent="0.25">
      <c r="A31" s="50" t="s">
        <v>44</v>
      </c>
      <c r="B31" s="51" t="s">
        <v>45</v>
      </c>
      <c r="C31" s="249" t="s">
        <v>8</v>
      </c>
      <c r="D31" s="252">
        <v>0</v>
      </c>
      <c r="E31" s="252">
        <v>539.26</v>
      </c>
      <c r="F31" s="254">
        <f>D31*E31</f>
        <v>0</v>
      </c>
      <c r="G31" s="238" t="s">
        <v>596</v>
      </c>
      <c r="H31" s="239"/>
      <c r="I31" s="240"/>
    </row>
    <row r="32" spans="1:9" s="23" customFormat="1" ht="109.5" customHeight="1" x14ac:dyDescent="0.25">
      <c r="A32" s="70"/>
      <c r="B32" s="108" t="s">
        <v>46</v>
      </c>
      <c r="C32" s="235"/>
      <c r="D32" s="282"/>
      <c r="E32" s="282"/>
      <c r="F32" s="262"/>
      <c r="G32" s="241"/>
      <c r="H32" s="242"/>
      <c r="I32" s="243"/>
    </row>
    <row r="33" spans="1:13" s="23" customFormat="1" ht="18.75" customHeight="1" x14ac:dyDescent="0.25">
      <c r="A33" s="199" t="s">
        <v>47</v>
      </c>
      <c r="B33" s="112" t="s">
        <v>48</v>
      </c>
      <c r="C33" s="355" t="s">
        <v>8</v>
      </c>
      <c r="D33" s="252">
        <v>0</v>
      </c>
      <c r="E33" s="252">
        <v>333.45</v>
      </c>
      <c r="F33" s="254">
        <f>D33*E33</f>
        <v>0</v>
      </c>
      <c r="G33" s="238" t="s">
        <v>596</v>
      </c>
      <c r="H33" s="239"/>
      <c r="I33" s="240"/>
    </row>
    <row r="34" spans="1:13" s="23" customFormat="1" ht="94.5" x14ac:dyDescent="0.25">
      <c r="A34" s="200"/>
      <c r="B34" s="58" t="s">
        <v>49</v>
      </c>
      <c r="C34" s="356"/>
      <c r="D34" s="253"/>
      <c r="E34" s="253"/>
      <c r="F34" s="255"/>
      <c r="G34" s="274"/>
      <c r="H34" s="275"/>
      <c r="I34" s="276"/>
    </row>
    <row r="35" spans="1:13" s="23" customFormat="1" ht="18.75" customHeight="1" x14ac:dyDescent="0.25">
      <c r="A35" s="70"/>
      <c r="B35" s="108"/>
      <c r="C35" s="357"/>
      <c r="D35" s="282"/>
      <c r="E35" s="282"/>
      <c r="F35" s="262"/>
      <c r="G35" s="241"/>
      <c r="H35" s="242"/>
      <c r="I35" s="243"/>
    </row>
    <row r="36" spans="1:13" s="23" customFormat="1" ht="18.75" x14ac:dyDescent="0.25">
      <c r="A36" s="50" t="s">
        <v>50</v>
      </c>
      <c r="B36" s="73" t="s">
        <v>51</v>
      </c>
      <c r="C36" s="353"/>
      <c r="D36" s="252"/>
      <c r="E36" s="153"/>
      <c r="F36" s="156"/>
      <c r="G36" s="146"/>
      <c r="H36" s="167"/>
      <c r="I36" s="134"/>
    </row>
    <row r="37" spans="1:13" s="23" customFormat="1" ht="113.25" customHeight="1" x14ac:dyDescent="0.25">
      <c r="A37" s="52"/>
      <c r="B37" s="53" t="s">
        <v>52</v>
      </c>
      <c r="C37" s="354"/>
      <c r="D37" s="253"/>
      <c r="E37" s="154"/>
      <c r="F37" s="157"/>
      <c r="G37" s="148"/>
      <c r="H37" s="168"/>
      <c r="I37" s="104"/>
    </row>
    <row r="38" spans="1:13" s="23" customFormat="1" ht="18.75" x14ac:dyDescent="0.25">
      <c r="A38" s="52" t="s">
        <v>53</v>
      </c>
      <c r="B38" s="57" t="s">
        <v>54</v>
      </c>
      <c r="C38" s="151" t="s">
        <v>8</v>
      </c>
      <c r="D38" s="154"/>
      <c r="E38" s="154">
        <v>2291.16</v>
      </c>
      <c r="F38" s="157">
        <f>D38*E38</f>
        <v>0</v>
      </c>
      <c r="G38" s="148"/>
      <c r="H38" s="168"/>
      <c r="I38" s="105"/>
    </row>
    <row r="39" spans="1:13" s="23" customFormat="1" ht="18.75" x14ac:dyDescent="0.25">
      <c r="A39" s="52"/>
      <c r="B39" s="58"/>
      <c r="C39" s="166"/>
      <c r="D39" s="154"/>
      <c r="E39" s="154"/>
      <c r="F39" s="157"/>
      <c r="G39" s="148"/>
      <c r="H39" s="168"/>
      <c r="I39" s="104"/>
    </row>
    <row r="40" spans="1:13" s="23" customFormat="1" ht="31.5" x14ac:dyDescent="0.25">
      <c r="A40" s="52" t="s">
        <v>55</v>
      </c>
      <c r="B40" s="57" t="s">
        <v>56</v>
      </c>
      <c r="C40" s="151" t="s">
        <v>8</v>
      </c>
      <c r="D40" s="160"/>
      <c r="E40" s="154">
        <v>2540.5</v>
      </c>
      <c r="F40" s="157">
        <f>D40*E40</f>
        <v>0</v>
      </c>
      <c r="G40" s="148"/>
      <c r="H40" s="168"/>
      <c r="I40" s="105"/>
      <c r="J40" s="332"/>
      <c r="K40" s="332"/>
      <c r="L40" s="332"/>
      <c r="M40" s="332"/>
    </row>
    <row r="41" spans="1:13" s="23" customFormat="1" ht="18.75" x14ac:dyDescent="0.25">
      <c r="A41" s="52"/>
      <c r="B41" s="57"/>
      <c r="C41" s="166"/>
      <c r="D41" s="160"/>
      <c r="E41" s="154"/>
      <c r="F41" s="157"/>
      <c r="G41" s="148"/>
      <c r="H41" s="168"/>
      <c r="I41" s="104"/>
      <c r="J41" s="332"/>
      <c r="K41" s="332"/>
      <c r="L41" s="332"/>
      <c r="M41" s="332"/>
    </row>
    <row r="42" spans="1:13" s="23" customFormat="1" ht="31.5" x14ac:dyDescent="0.25">
      <c r="A42" s="52" t="s">
        <v>57</v>
      </c>
      <c r="B42" s="57" t="s">
        <v>58</v>
      </c>
      <c r="C42" s="151" t="s">
        <v>8</v>
      </c>
      <c r="D42" s="160"/>
      <c r="E42" s="154">
        <v>3343.25</v>
      </c>
      <c r="F42" s="157">
        <f>D42*E42</f>
        <v>0</v>
      </c>
      <c r="G42" s="148"/>
      <c r="H42" s="168"/>
      <c r="I42" s="105"/>
      <c r="J42" s="332"/>
      <c r="K42" s="332"/>
      <c r="L42" s="332"/>
      <c r="M42" s="332"/>
    </row>
    <row r="43" spans="1:13" s="23" customFormat="1" ht="18.75" x14ac:dyDescent="0.25">
      <c r="A43" s="52"/>
      <c r="B43" s="57"/>
      <c r="C43" s="166"/>
      <c r="D43" s="160"/>
      <c r="E43" s="154"/>
      <c r="F43" s="157"/>
      <c r="G43" s="148"/>
      <c r="H43" s="168"/>
      <c r="I43" s="104"/>
      <c r="J43" s="332"/>
      <c r="K43" s="332"/>
      <c r="L43" s="332"/>
      <c r="M43" s="332"/>
    </row>
    <row r="44" spans="1:13" s="23" customFormat="1" ht="31.5" x14ac:dyDescent="0.25">
      <c r="A44" s="70" t="s">
        <v>59</v>
      </c>
      <c r="B44" s="113" t="s">
        <v>60</v>
      </c>
      <c r="C44" s="152" t="s">
        <v>8</v>
      </c>
      <c r="D44" s="161">
        <v>1</v>
      </c>
      <c r="E44" s="155">
        <v>5809.89</v>
      </c>
      <c r="F44" s="158">
        <f>D44*E44</f>
        <v>5809.89</v>
      </c>
      <c r="G44" s="241" t="s">
        <v>599</v>
      </c>
      <c r="H44" s="242"/>
      <c r="I44" s="243"/>
      <c r="J44" s="332"/>
      <c r="K44" s="332"/>
      <c r="L44" s="332"/>
      <c r="M44" s="332"/>
    </row>
    <row r="45" spans="1:13" s="23" customFormat="1" ht="30" customHeight="1" x14ac:dyDescent="0.25">
      <c r="A45" s="258" t="s">
        <v>594</v>
      </c>
      <c r="B45" s="378"/>
      <c r="C45" s="378"/>
      <c r="D45" s="378"/>
      <c r="E45" s="379"/>
      <c r="F45" s="114">
        <f>SUM(F7:F44)</f>
        <v>58038.025499999996</v>
      </c>
      <c r="G45" s="148"/>
      <c r="H45" s="168"/>
      <c r="I45" s="104"/>
      <c r="J45" s="332"/>
      <c r="K45" s="332"/>
      <c r="L45" s="332"/>
      <c r="M45" s="332"/>
    </row>
    <row r="46" spans="1:13" s="23" customFormat="1" ht="18.75" x14ac:dyDescent="0.25">
      <c r="A46" s="47" t="s">
        <v>61</v>
      </c>
      <c r="B46" s="280" t="s">
        <v>62</v>
      </c>
      <c r="C46" s="281"/>
      <c r="D46" s="281"/>
      <c r="E46" s="281"/>
      <c r="F46" s="281"/>
      <c r="G46" s="281"/>
      <c r="H46" s="281"/>
      <c r="I46" s="316"/>
      <c r="J46" s="332"/>
      <c r="K46" s="332"/>
      <c r="L46" s="332"/>
      <c r="M46" s="332"/>
    </row>
    <row r="47" spans="1:13" s="23" customFormat="1" ht="18.75" customHeight="1" x14ac:dyDescent="0.25">
      <c r="A47" s="50" t="s">
        <v>63</v>
      </c>
      <c r="B47" s="115" t="s">
        <v>64</v>
      </c>
      <c r="C47" s="249" t="s">
        <v>8</v>
      </c>
      <c r="D47" s="358">
        <v>1</v>
      </c>
      <c r="E47" s="252">
        <v>95.02</v>
      </c>
      <c r="F47" s="254">
        <f>D47*E47</f>
        <v>95.02</v>
      </c>
      <c r="G47" s="238" t="s">
        <v>600</v>
      </c>
      <c r="H47" s="239"/>
      <c r="I47" s="240"/>
      <c r="J47" s="64"/>
      <c r="K47" s="64"/>
      <c r="L47" s="64"/>
      <c r="M47" s="64"/>
    </row>
    <row r="48" spans="1:13" s="23" customFormat="1" ht="78.75" x14ac:dyDescent="0.25">
      <c r="A48" s="201"/>
      <c r="B48" s="61" t="s">
        <v>65</v>
      </c>
      <c r="C48" s="250"/>
      <c r="D48" s="359"/>
      <c r="E48" s="253"/>
      <c r="F48" s="255"/>
      <c r="G48" s="274"/>
      <c r="H48" s="275"/>
      <c r="I48" s="276"/>
      <c r="J48" s="64"/>
      <c r="K48" s="64"/>
      <c r="L48" s="64"/>
      <c r="M48" s="64"/>
    </row>
    <row r="49" spans="1:13" s="23" customFormat="1" ht="18.75" x14ac:dyDescent="0.25">
      <c r="A49" s="70"/>
      <c r="B49" s="116"/>
      <c r="C49" s="235"/>
      <c r="D49" s="360"/>
      <c r="E49" s="282"/>
      <c r="F49" s="262"/>
      <c r="G49" s="241"/>
      <c r="H49" s="242"/>
      <c r="I49" s="243"/>
      <c r="J49" s="64"/>
      <c r="K49" s="64"/>
      <c r="L49" s="64"/>
      <c r="M49" s="64"/>
    </row>
    <row r="50" spans="1:13" s="23" customFormat="1" ht="31.5" x14ac:dyDescent="0.25">
      <c r="A50" s="50" t="s">
        <v>66</v>
      </c>
      <c r="B50" s="117" t="s">
        <v>67</v>
      </c>
      <c r="C50" s="249" t="s">
        <v>68</v>
      </c>
      <c r="D50" s="358">
        <v>126.07</v>
      </c>
      <c r="E50" s="252">
        <v>107.51</v>
      </c>
      <c r="F50" s="254">
        <f>D50*E50</f>
        <v>13553.7857</v>
      </c>
      <c r="G50" s="238" t="s">
        <v>601</v>
      </c>
      <c r="H50" s="239"/>
      <c r="I50" s="240"/>
    </row>
    <row r="51" spans="1:13" s="23" customFormat="1" ht="126.75" customHeight="1" x14ac:dyDescent="0.25">
      <c r="A51" s="70"/>
      <c r="B51" s="118" t="s">
        <v>69</v>
      </c>
      <c r="C51" s="235"/>
      <c r="D51" s="360"/>
      <c r="E51" s="282"/>
      <c r="F51" s="262"/>
      <c r="G51" s="241"/>
      <c r="H51" s="242"/>
      <c r="I51" s="243"/>
    </row>
    <row r="52" spans="1:13" s="23" customFormat="1" ht="21" customHeight="1" x14ac:dyDescent="0.25">
      <c r="A52" s="52"/>
      <c r="B52" s="63"/>
      <c r="C52" s="249" t="s">
        <v>68</v>
      </c>
      <c r="D52" s="236">
        <v>16.260000000000002</v>
      </c>
      <c r="E52" s="252">
        <v>62.61</v>
      </c>
      <c r="F52" s="254">
        <f>D52*E52</f>
        <v>1018.0386000000001</v>
      </c>
      <c r="G52" s="238" t="s">
        <v>601</v>
      </c>
      <c r="H52" s="239"/>
      <c r="I52" s="240"/>
    </row>
    <row r="53" spans="1:13" s="23" customFormat="1" ht="18.75" customHeight="1" x14ac:dyDescent="0.25">
      <c r="A53" s="52" t="s">
        <v>70</v>
      </c>
      <c r="B53" s="63" t="s">
        <v>71</v>
      </c>
      <c r="C53" s="250"/>
      <c r="D53" s="251"/>
      <c r="E53" s="253"/>
      <c r="F53" s="255"/>
      <c r="G53" s="274"/>
      <c r="H53" s="275"/>
      <c r="I53" s="276"/>
    </row>
    <row r="54" spans="1:13" s="23" customFormat="1" ht="126" x14ac:dyDescent="0.25">
      <c r="A54" s="52"/>
      <c r="B54" s="61" t="s">
        <v>72</v>
      </c>
      <c r="C54" s="250"/>
      <c r="D54" s="251"/>
      <c r="E54" s="253"/>
      <c r="F54" s="255"/>
      <c r="G54" s="274"/>
      <c r="H54" s="275"/>
      <c r="I54" s="276"/>
    </row>
    <row r="55" spans="1:13" s="23" customFormat="1" ht="15.75" x14ac:dyDescent="0.25">
      <c r="A55" s="50"/>
      <c r="B55" s="119"/>
      <c r="C55" s="249" t="s">
        <v>19</v>
      </c>
      <c r="D55" s="236">
        <v>131.74</v>
      </c>
      <c r="E55" s="252">
        <v>10.74</v>
      </c>
      <c r="F55" s="254">
        <f>D55*E55</f>
        <v>1414.8876</v>
      </c>
      <c r="G55" s="238" t="s">
        <v>601</v>
      </c>
      <c r="H55" s="239"/>
      <c r="I55" s="240"/>
    </row>
    <row r="56" spans="1:13" s="23" customFormat="1" ht="15.75" x14ac:dyDescent="0.25">
      <c r="A56" s="52" t="s">
        <v>73</v>
      </c>
      <c r="B56" s="63" t="s">
        <v>74</v>
      </c>
      <c r="C56" s="250"/>
      <c r="D56" s="251"/>
      <c r="E56" s="253"/>
      <c r="F56" s="255"/>
      <c r="G56" s="274"/>
      <c r="H56" s="275"/>
      <c r="I56" s="276"/>
    </row>
    <row r="57" spans="1:13" s="23" customFormat="1" ht="173.25" x14ac:dyDescent="0.25">
      <c r="A57" s="70"/>
      <c r="B57" s="118" t="s">
        <v>75</v>
      </c>
      <c r="C57" s="235"/>
      <c r="D57" s="237"/>
      <c r="E57" s="282"/>
      <c r="F57" s="262"/>
      <c r="G57" s="241"/>
      <c r="H57" s="242"/>
      <c r="I57" s="243"/>
    </row>
    <row r="58" spans="1:13" s="23" customFormat="1" ht="15.75" x14ac:dyDescent="0.25">
      <c r="A58" s="50"/>
      <c r="B58" s="117"/>
      <c r="C58" s="249" t="s">
        <v>19</v>
      </c>
      <c r="D58" s="236">
        <v>278.06</v>
      </c>
      <c r="E58" s="252">
        <v>17.91</v>
      </c>
      <c r="F58" s="254">
        <f>D58*E58</f>
        <v>4980.0546000000004</v>
      </c>
      <c r="G58" s="238" t="s">
        <v>602</v>
      </c>
      <c r="H58" s="239"/>
      <c r="I58" s="240"/>
    </row>
    <row r="59" spans="1:13" s="23" customFormat="1" ht="15.75" x14ac:dyDescent="0.25">
      <c r="A59" s="52" t="s">
        <v>76</v>
      </c>
      <c r="B59" s="63" t="s">
        <v>77</v>
      </c>
      <c r="C59" s="250"/>
      <c r="D59" s="251"/>
      <c r="E59" s="253"/>
      <c r="F59" s="255"/>
      <c r="G59" s="274"/>
      <c r="H59" s="275"/>
      <c r="I59" s="276"/>
    </row>
    <row r="60" spans="1:13" s="23" customFormat="1" ht="177.75" customHeight="1" x14ac:dyDescent="0.25">
      <c r="A60" s="70"/>
      <c r="B60" s="118" t="s">
        <v>75</v>
      </c>
      <c r="C60" s="235"/>
      <c r="D60" s="237"/>
      <c r="E60" s="282"/>
      <c r="F60" s="262"/>
      <c r="G60" s="241"/>
      <c r="H60" s="242"/>
      <c r="I60" s="243"/>
    </row>
    <row r="61" spans="1:13" s="23" customFormat="1" ht="31.5" x14ac:dyDescent="0.25">
      <c r="A61" s="50" t="s">
        <v>78</v>
      </c>
      <c r="B61" s="117" t="s">
        <v>79</v>
      </c>
      <c r="C61" s="249" t="s">
        <v>19</v>
      </c>
      <c r="D61" s="236">
        <v>230.8</v>
      </c>
      <c r="E61" s="252">
        <v>5.84</v>
      </c>
      <c r="F61" s="254">
        <f>D61*E61</f>
        <v>1347.8720000000001</v>
      </c>
      <c r="G61" s="238" t="s">
        <v>603</v>
      </c>
      <c r="H61" s="239"/>
      <c r="I61" s="240"/>
    </row>
    <row r="62" spans="1:13" s="23" customFormat="1" ht="126" x14ac:dyDescent="0.25">
      <c r="A62" s="52"/>
      <c r="B62" s="61" t="s">
        <v>80</v>
      </c>
      <c r="C62" s="250"/>
      <c r="D62" s="251"/>
      <c r="E62" s="253"/>
      <c r="F62" s="255"/>
      <c r="G62" s="274"/>
      <c r="H62" s="275"/>
      <c r="I62" s="276"/>
    </row>
    <row r="63" spans="1:13" s="23" customFormat="1" ht="18.75" customHeight="1" x14ac:dyDescent="0.25">
      <c r="A63" s="70"/>
      <c r="B63" s="120"/>
      <c r="C63" s="235"/>
      <c r="D63" s="237"/>
      <c r="E63" s="282"/>
      <c r="F63" s="262"/>
      <c r="G63" s="241"/>
      <c r="H63" s="242"/>
      <c r="I63" s="243"/>
    </row>
    <row r="64" spans="1:13" s="23" customFormat="1" ht="15.75" x14ac:dyDescent="0.25">
      <c r="A64" s="50"/>
      <c r="B64" s="117"/>
      <c r="C64" s="249" t="s">
        <v>19</v>
      </c>
      <c r="D64" s="236">
        <f>D58</f>
        <v>278.06</v>
      </c>
      <c r="E64" s="252">
        <v>22.03</v>
      </c>
      <c r="F64" s="254">
        <f>D64*E64</f>
        <v>6125.6618000000008</v>
      </c>
      <c r="G64" s="238" t="str">
        <f>G58</f>
        <v>176,11M2 + 5% NO BLOCO DAS SALAS QUE SERÁ MANTIDO = 184,91M2; + 88,72M2 + 5% NO BLOCO DE SALAS PRÓXIMO A QUADRA = 93,15M2. TOTAL GERAL = 278,06M2</v>
      </c>
      <c r="H64" s="239"/>
      <c r="I64" s="240"/>
    </row>
    <row r="65" spans="1:9" s="23" customFormat="1" ht="38.25" customHeight="1" x14ac:dyDescent="0.25">
      <c r="A65" s="52" t="s">
        <v>81</v>
      </c>
      <c r="B65" s="63" t="s">
        <v>82</v>
      </c>
      <c r="C65" s="250"/>
      <c r="D65" s="251"/>
      <c r="E65" s="253"/>
      <c r="F65" s="255"/>
      <c r="G65" s="274"/>
      <c r="H65" s="275"/>
      <c r="I65" s="276"/>
    </row>
    <row r="66" spans="1:9" s="23" customFormat="1" ht="140.25" customHeight="1" x14ac:dyDescent="0.25">
      <c r="A66" s="70"/>
      <c r="B66" s="118" t="s">
        <v>83</v>
      </c>
      <c r="C66" s="235"/>
      <c r="D66" s="237"/>
      <c r="E66" s="282"/>
      <c r="F66" s="262"/>
      <c r="G66" s="241"/>
      <c r="H66" s="242"/>
      <c r="I66" s="243"/>
    </row>
    <row r="67" spans="1:9" s="23" customFormat="1" ht="15.75" x14ac:dyDescent="0.25">
      <c r="A67" s="50"/>
      <c r="B67" s="119"/>
      <c r="C67" s="249" t="s">
        <v>19</v>
      </c>
      <c r="D67" s="236">
        <f>D55</f>
        <v>131.74</v>
      </c>
      <c r="E67" s="252">
        <v>18.25</v>
      </c>
      <c r="F67" s="254">
        <f>D67*E67</f>
        <v>2404.2550000000001</v>
      </c>
      <c r="G67" s="238" t="str">
        <f>G55</f>
        <v>EDIFICAÇÕES ANTIGAS DA ESCOLA, APENAS O BLOCO DE SALAS DE AULA SERÁ MANTIDO, O RESTANTE SERÁ DEMOLIDO</v>
      </c>
      <c r="H67" s="239"/>
      <c r="I67" s="240"/>
    </row>
    <row r="68" spans="1:9" s="23" customFormat="1" ht="31.5" x14ac:dyDescent="0.25">
      <c r="A68" s="52" t="s">
        <v>84</v>
      </c>
      <c r="B68" s="63" t="s">
        <v>85</v>
      </c>
      <c r="C68" s="250"/>
      <c r="D68" s="251"/>
      <c r="E68" s="253"/>
      <c r="F68" s="255"/>
      <c r="G68" s="274"/>
      <c r="H68" s="275"/>
      <c r="I68" s="276"/>
    </row>
    <row r="69" spans="1:9" s="23" customFormat="1" ht="127.5" customHeight="1" x14ac:dyDescent="0.25">
      <c r="A69" s="70"/>
      <c r="B69" s="118" t="s">
        <v>86</v>
      </c>
      <c r="C69" s="235"/>
      <c r="D69" s="237"/>
      <c r="E69" s="282"/>
      <c r="F69" s="262"/>
      <c r="G69" s="241"/>
      <c r="H69" s="242"/>
      <c r="I69" s="243"/>
    </row>
    <row r="70" spans="1:9" s="23" customFormat="1" ht="15.75" x14ac:dyDescent="0.25">
      <c r="A70" s="50"/>
      <c r="B70" s="117"/>
      <c r="C70" s="249" t="s">
        <v>19</v>
      </c>
      <c r="D70" s="236">
        <v>136.80000000000001</v>
      </c>
      <c r="E70" s="252">
        <v>10.74</v>
      </c>
      <c r="F70" s="254">
        <f>D70*E70</f>
        <v>1469.2320000000002</v>
      </c>
      <c r="G70" s="238" t="s">
        <v>604</v>
      </c>
      <c r="H70" s="239"/>
      <c r="I70" s="240"/>
    </row>
    <row r="71" spans="1:9" s="23" customFormat="1" ht="15.75" x14ac:dyDescent="0.25">
      <c r="A71" s="52" t="s">
        <v>87</v>
      </c>
      <c r="B71" s="63" t="s">
        <v>88</v>
      </c>
      <c r="C71" s="250"/>
      <c r="D71" s="251"/>
      <c r="E71" s="253"/>
      <c r="F71" s="255"/>
      <c r="G71" s="274"/>
      <c r="H71" s="275"/>
      <c r="I71" s="276"/>
    </row>
    <row r="72" spans="1:9" s="23" customFormat="1" ht="110.25" x14ac:dyDescent="0.25">
      <c r="A72" s="70"/>
      <c r="B72" s="118" t="s">
        <v>89</v>
      </c>
      <c r="C72" s="235"/>
      <c r="D72" s="237"/>
      <c r="E72" s="282"/>
      <c r="F72" s="262"/>
      <c r="G72" s="241"/>
      <c r="H72" s="242"/>
      <c r="I72" s="243"/>
    </row>
    <row r="73" spans="1:9" s="23" customFormat="1" ht="15.75" x14ac:dyDescent="0.25">
      <c r="A73" s="50"/>
      <c r="B73" s="117"/>
      <c r="C73" s="249" t="s">
        <v>19</v>
      </c>
      <c r="D73" s="252">
        <v>1920.45</v>
      </c>
      <c r="E73" s="252">
        <v>14.32</v>
      </c>
      <c r="F73" s="254">
        <f>D73*E73</f>
        <v>27500.844000000001</v>
      </c>
      <c r="G73" s="238" t="s">
        <v>605</v>
      </c>
      <c r="H73" s="239"/>
      <c r="I73" s="240"/>
    </row>
    <row r="74" spans="1:9" s="23" customFormat="1" ht="15.75" x14ac:dyDescent="0.25">
      <c r="A74" s="52" t="s">
        <v>90</v>
      </c>
      <c r="B74" s="63" t="s">
        <v>91</v>
      </c>
      <c r="C74" s="250"/>
      <c r="D74" s="253"/>
      <c r="E74" s="253"/>
      <c r="F74" s="255"/>
      <c r="G74" s="274"/>
      <c r="H74" s="275"/>
      <c r="I74" s="276"/>
    </row>
    <row r="75" spans="1:9" s="23" customFormat="1" ht="131.25" customHeight="1" x14ac:dyDescent="0.25">
      <c r="A75" s="52"/>
      <c r="B75" s="61" t="s">
        <v>92</v>
      </c>
      <c r="C75" s="250"/>
      <c r="D75" s="253"/>
      <c r="E75" s="253"/>
      <c r="F75" s="255"/>
      <c r="G75" s="274"/>
      <c r="H75" s="275"/>
      <c r="I75" s="276"/>
    </row>
    <row r="76" spans="1:9" s="23" customFormat="1" ht="18.75" customHeight="1" x14ac:dyDescent="0.25">
      <c r="A76" s="70"/>
      <c r="B76" s="120"/>
      <c r="C76" s="235"/>
      <c r="D76" s="282"/>
      <c r="E76" s="282"/>
      <c r="F76" s="262"/>
      <c r="G76" s="241"/>
      <c r="H76" s="242"/>
      <c r="I76" s="243"/>
    </row>
    <row r="77" spans="1:9" s="23" customFormat="1" ht="18.75" customHeight="1" x14ac:dyDescent="0.25">
      <c r="A77" s="50"/>
      <c r="B77" s="117"/>
      <c r="C77" s="249" t="s">
        <v>19</v>
      </c>
      <c r="D77" s="236">
        <v>176.15</v>
      </c>
      <c r="E77" s="252">
        <v>18.39</v>
      </c>
      <c r="F77" s="254">
        <f>D77*E77</f>
        <v>3239.3985000000002</v>
      </c>
      <c r="G77" s="238" t="s">
        <v>606</v>
      </c>
      <c r="H77" s="239"/>
      <c r="I77" s="240"/>
    </row>
    <row r="78" spans="1:9" s="23" customFormat="1" ht="18.75" customHeight="1" x14ac:dyDescent="0.25">
      <c r="A78" s="52" t="s">
        <v>93</v>
      </c>
      <c r="B78" s="63" t="s">
        <v>94</v>
      </c>
      <c r="C78" s="250"/>
      <c r="D78" s="251"/>
      <c r="E78" s="253"/>
      <c r="F78" s="255"/>
      <c r="G78" s="274"/>
      <c r="H78" s="275"/>
      <c r="I78" s="276"/>
    </row>
    <row r="79" spans="1:9" s="23" customFormat="1" ht="141.75" customHeight="1" x14ac:dyDescent="0.25">
      <c r="A79" s="52"/>
      <c r="B79" s="61" t="s">
        <v>95</v>
      </c>
      <c r="C79" s="250"/>
      <c r="D79" s="251"/>
      <c r="E79" s="253"/>
      <c r="F79" s="255"/>
      <c r="G79" s="274"/>
      <c r="H79" s="275"/>
      <c r="I79" s="276"/>
    </row>
    <row r="80" spans="1:9" s="23" customFormat="1" ht="18.75" customHeight="1" x14ac:dyDescent="0.25">
      <c r="A80" s="70"/>
      <c r="B80" s="120"/>
      <c r="C80" s="235"/>
      <c r="D80" s="237"/>
      <c r="E80" s="282"/>
      <c r="F80" s="262"/>
      <c r="G80" s="241"/>
      <c r="H80" s="242"/>
      <c r="I80" s="243"/>
    </row>
    <row r="81" spans="1:9" s="23" customFormat="1" ht="18.75" customHeight="1" x14ac:dyDescent="0.25">
      <c r="A81" s="50" t="s">
        <v>96</v>
      </c>
      <c r="B81" s="117" t="s">
        <v>97</v>
      </c>
      <c r="C81" s="249" t="s">
        <v>19</v>
      </c>
      <c r="D81" s="358">
        <v>37.44</v>
      </c>
      <c r="E81" s="252">
        <v>15.22</v>
      </c>
      <c r="F81" s="254">
        <f>D81*E81</f>
        <v>569.83680000000004</v>
      </c>
      <c r="G81" s="238" t="s">
        <v>607</v>
      </c>
      <c r="H81" s="239"/>
      <c r="I81" s="240"/>
    </row>
    <row r="82" spans="1:9" s="23" customFormat="1" ht="126" x14ac:dyDescent="0.25">
      <c r="A82" s="52"/>
      <c r="B82" s="65" t="s">
        <v>98</v>
      </c>
      <c r="C82" s="250"/>
      <c r="D82" s="359"/>
      <c r="E82" s="253"/>
      <c r="F82" s="255"/>
      <c r="G82" s="274"/>
      <c r="H82" s="275"/>
      <c r="I82" s="276"/>
    </row>
    <row r="83" spans="1:9" s="23" customFormat="1" ht="18.75" customHeight="1" x14ac:dyDescent="0.25">
      <c r="A83" s="70"/>
      <c r="B83" s="121"/>
      <c r="C83" s="235"/>
      <c r="D83" s="360"/>
      <c r="E83" s="282"/>
      <c r="F83" s="262"/>
      <c r="G83" s="241"/>
      <c r="H83" s="242"/>
      <c r="I83" s="243"/>
    </row>
    <row r="84" spans="1:9" s="23" customFormat="1" ht="18.75" customHeight="1" x14ac:dyDescent="0.25">
      <c r="A84" s="52" t="s">
        <v>99</v>
      </c>
      <c r="B84" s="66" t="s">
        <v>100</v>
      </c>
      <c r="C84" s="301" t="s">
        <v>8</v>
      </c>
      <c r="D84" s="251">
        <v>4</v>
      </c>
      <c r="E84" s="252">
        <v>12.53</v>
      </c>
      <c r="F84" s="254">
        <f>D84*E84</f>
        <v>50.12</v>
      </c>
      <c r="G84" s="380" t="s">
        <v>608</v>
      </c>
      <c r="H84" s="381"/>
      <c r="I84" s="382"/>
    </row>
    <row r="85" spans="1:9" s="23" customFormat="1" ht="125.25" customHeight="1" x14ac:dyDescent="0.25">
      <c r="A85" s="52"/>
      <c r="B85" s="67" t="s">
        <v>101</v>
      </c>
      <c r="C85" s="301"/>
      <c r="D85" s="251"/>
      <c r="E85" s="253"/>
      <c r="F85" s="255"/>
      <c r="G85" s="383"/>
      <c r="H85" s="384"/>
      <c r="I85" s="385"/>
    </row>
    <row r="86" spans="1:9" s="23" customFormat="1" ht="18.75" customHeight="1" x14ac:dyDescent="0.25">
      <c r="A86" s="52"/>
      <c r="B86" s="66"/>
      <c r="C86" s="301"/>
      <c r="D86" s="251"/>
      <c r="E86" s="282"/>
      <c r="F86" s="255"/>
      <c r="G86" s="386"/>
      <c r="H86" s="387"/>
      <c r="I86" s="388"/>
    </row>
    <row r="87" spans="1:9" s="23" customFormat="1" ht="26.25" customHeight="1" x14ac:dyDescent="0.25">
      <c r="A87" s="350" t="s">
        <v>609</v>
      </c>
      <c r="B87" s="228"/>
      <c r="C87" s="228"/>
      <c r="D87" s="228"/>
      <c r="E87" s="228"/>
      <c r="F87" s="123">
        <f>SUM(F46:F86)</f>
        <v>63769.006600000008</v>
      </c>
      <c r="G87" s="162"/>
      <c r="H87" s="122"/>
      <c r="I87" s="202"/>
    </row>
    <row r="88" spans="1:9" s="23" customFormat="1" ht="18.75" x14ac:dyDescent="0.25">
      <c r="A88" s="47" t="s">
        <v>102</v>
      </c>
      <c r="B88" s="280" t="s">
        <v>103</v>
      </c>
      <c r="C88" s="281"/>
      <c r="D88" s="281"/>
      <c r="E88" s="281"/>
      <c r="F88" s="281"/>
      <c r="G88" s="281"/>
      <c r="H88" s="281"/>
      <c r="I88" s="316"/>
    </row>
    <row r="89" spans="1:9" s="23" customFormat="1" ht="21" customHeight="1" x14ac:dyDescent="0.25">
      <c r="A89" s="50" t="s">
        <v>104</v>
      </c>
      <c r="B89" s="51" t="s">
        <v>105</v>
      </c>
      <c r="C89" s="249" t="s">
        <v>68</v>
      </c>
      <c r="D89" s="358">
        <v>768.6</v>
      </c>
      <c r="E89" s="252">
        <v>53.41</v>
      </c>
      <c r="F89" s="254">
        <f>D89*E89</f>
        <v>41050.925999999999</v>
      </c>
      <c r="G89" s="238" t="s">
        <v>611</v>
      </c>
      <c r="H89" s="239"/>
      <c r="I89" s="240"/>
    </row>
    <row r="90" spans="1:9" s="23" customFormat="1" ht="63" x14ac:dyDescent="0.25">
      <c r="A90" s="70"/>
      <c r="B90" s="108" t="s">
        <v>106</v>
      </c>
      <c r="C90" s="235"/>
      <c r="D90" s="360"/>
      <c r="E90" s="282"/>
      <c r="F90" s="262"/>
      <c r="G90" s="241"/>
      <c r="H90" s="242"/>
      <c r="I90" s="243"/>
    </row>
    <row r="91" spans="1:9" s="23" customFormat="1" ht="21" customHeight="1" x14ac:dyDescent="0.25">
      <c r="A91" s="50"/>
      <c r="B91" s="51"/>
      <c r="C91" s="249" t="s">
        <v>68</v>
      </c>
      <c r="D91" s="236">
        <v>24.09</v>
      </c>
      <c r="E91" s="252">
        <v>53.41</v>
      </c>
      <c r="F91" s="254">
        <f>D91*E91</f>
        <v>1286.6469</v>
      </c>
      <c r="G91" s="238" t="s">
        <v>612</v>
      </c>
      <c r="H91" s="239"/>
      <c r="I91" s="240"/>
    </row>
    <row r="92" spans="1:9" s="23" customFormat="1" ht="15.75" x14ac:dyDescent="0.25">
      <c r="A92" s="52" t="s">
        <v>107</v>
      </c>
      <c r="B92" s="54" t="s">
        <v>108</v>
      </c>
      <c r="C92" s="250"/>
      <c r="D92" s="251"/>
      <c r="E92" s="253"/>
      <c r="F92" s="255"/>
      <c r="G92" s="274"/>
      <c r="H92" s="275"/>
      <c r="I92" s="276"/>
    </row>
    <row r="93" spans="1:9" s="23" customFormat="1" ht="63" x14ac:dyDescent="0.25">
      <c r="A93" s="70"/>
      <c r="B93" s="108" t="s">
        <v>109</v>
      </c>
      <c r="C93" s="235"/>
      <c r="D93" s="237"/>
      <c r="E93" s="282"/>
      <c r="F93" s="262"/>
      <c r="G93" s="241"/>
      <c r="H93" s="242"/>
      <c r="I93" s="243"/>
    </row>
    <row r="94" spans="1:9" s="23" customFormat="1" ht="21" customHeight="1" x14ac:dyDescent="0.25">
      <c r="A94" s="50"/>
      <c r="B94" s="51"/>
      <c r="C94" s="249" t="s">
        <v>30</v>
      </c>
      <c r="D94" s="252">
        <v>270.72000000000003</v>
      </c>
      <c r="E94" s="252">
        <v>18.059999999999999</v>
      </c>
      <c r="F94" s="254">
        <f>D94*E94</f>
        <v>4889.2031999999999</v>
      </c>
      <c r="G94" s="238" t="s">
        <v>618</v>
      </c>
      <c r="H94" s="239"/>
      <c r="I94" s="240"/>
    </row>
    <row r="95" spans="1:9" s="23" customFormat="1" ht="15.75" x14ac:dyDescent="0.25">
      <c r="A95" s="52" t="s">
        <v>110</v>
      </c>
      <c r="B95" s="54" t="s">
        <v>111</v>
      </c>
      <c r="C95" s="250"/>
      <c r="D95" s="253"/>
      <c r="E95" s="253"/>
      <c r="F95" s="255"/>
      <c r="G95" s="274"/>
      <c r="H95" s="275"/>
      <c r="I95" s="276"/>
    </row>
    <row r="96" spans="1:9" s="23" customFormat="1" ht="47.25" x14ac:dyDescent="0.25">
      <c r="A96" s="70"/>
      <c r="B96" s="108" t="s">
        <v>112</v>
      </c>
      <c r="C96" s="235"/>
      <c r="D96" s="282"/>
      <c r="E96" s="282"/>
      <c r="F96" s="262"/>
      <c r="G96" s="241"/>
      <c r="H96" s="242"/>
      <c r="I96" s="243"/>
    </row>
    <row r="97" spans="1:9" s="23" customFormat="1" ht="21" customHeight="1" x14ac:dyDescent="0.25">
      <c r="A97" s="50" t="s">
        <v>113</v>
      </c>
      <c r="B97" s="51" t="s">
        <v>114</v>
      </c>
      <c r="C97" s="249" t="s">
        <v>68</v>
      </c>
      <c r="D97" s="252">
        <v>217</v>
      </c>
      <c r="E97" s="252">
        <v>279.14</v>
      </c>
      <c r="F97" s="254">
        <f>D97*E97</f>
        <v>60573.38</v>
      </c>
      <c r="G97" s="238" t="s">
        <v>613</v>
      </c>
      <c r="H97" s="239"/>
      <c r="I97" s="240"/>
    </row>
    <row r="98" spans="1:9" s="23" customFormat="1" ht="78.75" x14ac:dyDescent="0.25">
      <c r="A98" s="52"/>
      <c r="B98" s="53" t="s">
        <v>115</v>
      </c>
      <c r="C98" s="250"/>
      <c r="D98" s="253"/>
      <c r="E98" s="253"/>
      <c r="F98" s="255"/>
      <c r="G98" s="274"/>
      <c r="H98" s="275"/>
      <c r="I98" s="276"/>
    </row>
    <row r="99" spans="1:9" s="23" customFormat="1" ht="18.75" customHeight="1" x14ac:dyDescent="0.25">
      <c r="A99" s="70"/>
      <c r="B99" s="72"/>
      <c r="C99" s="235"/>
      <c r="D99" s="282"/>
      <c r="E99" s="282"/>
      <c r="F99" s="262"/>
      <c r="G99" s="241"/>
      <c r="H99" s="242"/>
      <c r="I99" s="243"/>
    </row>
    <row r="100" spans="1:9" s="23" customFormat="1" ht="21" customHeight="1" x14ac:dyDescent="0.25">
      <c r="A100" s="203"/>
      <c r="B100" s="51"/>
      <c r="C100" s="249" t="s">
        <v>68</v>
      </c>
      <c r="D100" s="252">
        <v>1135.5999999999999</v>
      </c>
      <c r="E100" s="252">
        <v>2.56</v>
      </c>
      <c r="F100" s="254">
        <f>D100*E100</f>
        <v>2907.136</v>
      </c>
      <c r="G100" s="238" t="s">
        <v>614</v>
      </c>
      <c r="H100" s="239"/>
      <c r="I100" s="240"/>
    </row>
    <row r="101" spans="1:9" s="23" customFormat="1" ht="18" customHeight="1" x14ac:dyDescent="0.25">
      <c r="A101" s="52" t="s">
        <v>116</v>
      </c>
      <c r="B101" s="69" t="s">
        <v>117</v>
      </c>
      <c r="C101" s="250"/>
      <c r="D101" s="253"/>
      <c r="E101" s="253"/>
      <c r="F101" s="255"/>
      <c r="G101" s="274"/>
      <c r="H101" s="275"/>
      <c r="I101" s="276"/>
    </row>
    <row r="102" spans="1:9" s="23" customFormat="1" ht="96.75" customHeight="1" x14ac:dyDescent="0.25">
      <c r="A102" s="70"/>
      <c r="B102" s="108" t="s">
        <v>118</v>
      </c>
      <c r="C102" s="235"/>
      <c r="D102" s="282"/>
      <c r="E102" s="282"/>
      <c r="F102" s="262"/>
      <c r="G102" s="241"/>
      <c r="H102" s="242"/>
      <c r="I102" s="243"/>
    </row>
    <row r="103" spans="1:9" s="23" customFormat="1" ht="18" customHeight="1" x14ac:dyDescent="0.25">
      <c r="A103" s="52"/>
      <c r="B103" s="402" t="s">
        <v>610</v>
      </c>
      <c r="C103" s="259"/>
      <c r="D103" s="259"/>
      <c r="E103" s="348"/>
      <c r="F103" s="114">
        <f>SUM(F89:F102)</f>
        <v>110707.29209999999</v>
      </c>
      <c r="G103" s="241"/>
      <c r="H103" s="242"/>
      <c r="I103" s="243"/>
    </row>
    <row r="104" spans="1:9" s="23" customFormat="1" ht="18.75" x14ac:dyDescent="0.25">
      <c r="A104" s="47" t="s">
        <v>119</v>
      </c>
      <c r="B104" s="280" t="s">
        <v>120</v>
      </c>
      <c r="C104" s="281"/>
      <c r="D104" s="281"/>
      <c r="E104" s="281"/>
      <c r="F104" s="281"/>
      <c r="G104" s="281"/>
      <c r="H104" s="281"/>
      <c r="I104" s="316"/>
    </row>
    <row r="105" spans="1:9" s="23" customFormat="1" ht="18.75" customHeight="1" x14ac:dyDescent="0.25">
      <c r="A105" s="50" t="s">
        <v>121</v>
      </c>
      <c r="B105" s="51" t="s">
        <v>615</v>
      </c>
      <c r="C105" s="249" t="s">
        <v>122</v>
      </c>
      <c r="D105" s="319">
        <v>2604</v>
      </c>
      <c r="E105" s="252">
        <v>13.27</v>
      </c>
      <c r="F105" s="254">
        <f>D105*E105</f>
        <v>34555.08</v>
      </c>
      <c r="G105" s="238" t="s">
        <v>617</v>
      </c>
      <c r="H105" s="239"/>
      <c r="I105" s="240"/>
    </row>
    <row r="106" spans="1:9" s="23" customFormat="1" ht="78.75" x14ac:dyDescent="0.25">
      <c r="A106" s="52"/>
      <c r="B106" s="53" t="s">
        <v>616</v>
      </c>
      <c r="C106" s="250"/>
      <c r="D106" s="403"/>
      <c r="E106" s="253"/>
      <c r="F106" s="255"/>
      <c r="G106" s="274"/>
      <c r="H106" s="275"/>
      <c r="I106" s="276"/>
    </row>
    <row r="107" spans="1:9" s="23" customFormat="1" ht="18.75" customHeight="1" x14ac:dyDescent="0.25">
      <c r="A107" s="70"/>
      <c r="B107" s="108"/>
      <c r="C107" s="235"/>
      <c r="D107" s="320"/>
      <c r="E107" s="282"/>
      <c r="F107" s="262"/>
      <c r="G107" s="241"/>
      <c r="H107" s="242"/>
      <c r="I107" s="243"/>
    </row>
    <row r="108" spans="1:9" s="23" customFormat="1" ht="21" customHeight="1" x14ac:dyDescent="0.25">
      <c r="A108" s="86" t="s">
        <v>123</v>
      </c>
      <c r="B108" s="51" t="s">
        <v>124</v>
      </c>
      <c r="C108" s="249" t="s">
        <v>30</v>
      </c>
      <c r="D108" s="252">
        <v>381.9</v>
      </c>
      <c r="E108" s="252">
        <v>47.03</v>
      </c>
      <c r="F108" s="254">
        <f>D108*E108</f>
        <v>17960.756999999998</v>
      </c>
      <c r="G108" s="238" t="s">
        <v>617</v>
      </c>
      <c r="H108" s="239"/>
      <c r="I108" s="240"/>
    </row>
    <row r="109" spans="1:9" s="23" customFormat="1" ht="64.5" customHeight="1" x14ac:dyDescent="0.25">
      <c r="A109" s="68"/>
      <c r="B109" s="53" t="s">
        <v>125</v>
      </c>
      <c r="C109" s="250"/>
      <c r="D109" s="253"/>
      <c r="E109" s="253"/>
      <c r="F109" s="255"/>
      <c r="G109" s="274"/>
      <c r="H109" s="275"/>
      <c r="I109" s="276"/>
    </row>
    <row r="110" spans="1:9" s="23" customFormat="1" ht="18.75" customHeight="1" x14ac:dyDescent="0.25">
      <c r="A110" s="204"/>
      <c r="B110" s="108"/>
      <c r="C110" s="235"/>
      <c r="D110" s="282"/>
      <c r="E110" s="282"/>
      <c r="F110" s="262"/>
      <c r="G110" s="241"/>
      <c r="H110" s="242"/>
      <c r="I110" s="243"/>
    </row>
    <row r="111" spans="1:9" s="23" customFormat="1" ht="38.25" customHeight="1" x14ac:dyDescent="0.25">
      <c r="A111" s="86" t="s">
        <v>126</v>
      </c>
      <c r="B111" s="51" t="str">
        <f>B152</f>
        <v>Concreto estrutural virado no local, consistência para vibração, brita 1 e 2, FCK 25 MPA e lançamento em estrutura</v>
      </c>
      <c r="C111" s="249" t="s">
        <v>68</v>
      </c>
      <c r="D111" s="252">
        <v>35.1</v>
      </c>
      <c r="E111" s="252">
        <f>E151</f>
        <v>675.31</v>
      </c>
      <c r="F111" s="254">
        <f>D111*E111</f>
        <v>23703.380999999998</v>
      </c>
      <c r="G111" s="238" t="s">
        <v>617</v>
      </c>
      <c r="H111" s="239"/>
      <c r="I111" s="240"/>
    </row>
    <row r="112" spans="1:9" s="23" customFormat="1" ht="99.75" customHeight="1" x14ac:dyDescent="0.25">
      <c r="A112" s="204"/>
      <c r="B112" s="108" t="str">
        <f>B153</f>
        <v>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v>
      </c>
      <c r="C112" s="235"/>
      <c r="D112" s="282"/>
      <c r="E112" s="282"/>
      <c r="F112" s="262"/>
      <c r="G112" s="241"/>
      <c r="H112" s="242"/>
      <c r="I112" s="243"/>
    </row>
    <row r="113" spans="1:9" s="23" customFormat="1" ht="21" customHeight="1" x14ac:dyDescent="0.25">
      <c r="A113" s="86"/>
      <c r="B113" s="109"/>
      <c r="C113" s="249" t="s">
        <v>30</v>
      </c>
      <c r="D113" s="252">
        <f>1138.9+987.35</f>
        <v>2126.25</v>
      </c>
      <c r="E113" s="252">
        <v>44.98</v>
      </c>
      <c r="F113" s="254">
        <f>D113*E113</f>
        <v>95638.724999999991</v>
      </c>
      <c r="G113" s="238" t="s">
        <v>621</v>
      </c>
      <c r="H113" s="239"/>
      <c r="I113" s="240"/>
    </row>
    <row r="114" spans="1:9" s="23" customFormat="1" ht="15.75" x14ac:dyDescent="0.25">
      <c r="A114" s="68" t="s">
        <v>128</v>
      </c>
      <c r="B114" s="54" t="s">
        <v>129</v>
      </c>
      <c r="C114" s="250"/>
      <c r="D114" s="253"/>
      <c r="E114" s="253"/>
      <c r="F114" s="255"/>
      <c r="G114" s="274"/>
      <c r="H114" s="275"/>
      <c r="I114" s="276"/>
    </row>
    <row r="115" spans="1:9" s="23" customFormat="1" ht="47.25" x14ac:dyDescent="0.25">
      <c r="A115" s="204"/>
      <c r="B115" s="108" t="s">
        <v>130</v>
      </c>
      <c r="C115" s="235"/>
      <c r="D115" s="282"/>
      <c r="E115" s="282"/>
      <c r="F115" s="262"/>
      <c r="G115" s="241"/>
      <c r="H115" s="242"/>
      <c r="I115" s="243"/>
    </row>
    <row r="116" spans="1:9" s="23" customFormat="1" ht="15.75" x14ac:dyDescent="0.25">
      <c r="A116" s="68"/>
      <c r="B116" s="53"/>
      <c r="C116" s="249" t="s">
        <v>23</v>
      </c>
      <c r="D116" s="252">
        <v>22.5</v>
      </c>
      <c r="E116" s="252">
        <v>51.24</v>
      </c>
      <c r="F116" s="254">
        <f>D116*E116</f>
        <v>1152.9000000000001</v>
      </c>
      <c r="G116" s="238" t="s">
        <v>619</v>
      </c>
      <c r="H116" s="239"/>
      <c r="I116" s="240"/>
    </row>
    <row r="117" spans="1:9" s="23" customFormat="1" ht="15.75" x14ac:dyDescent="0.25">
      <c r="A117" s="68" t="s">
        <v>131</v>
      </c>
      <c r="B117" s="54" t="s">
        <v>132</v>
      </c>
      <c r="C117" s="250"/>
      <c r="D117" s="253"/>
      <c r="E117" s="253"/>
      <c r="F117" s="255"/>
      <c r="G117" s="274"/>
      <c r="H117" s="275"/>
      <c r="I117" s="276"/>
    </row>
    <row r="118" spans="1:9" s="23" customFormat="1" ht="78.75" customHeight="1" x14ac:dyDescent="0.25">
      <c r="A118" s="68"/>
      <c r="B118" s="53" t="s">
        <v>133</v>
      </c>
      <c r="C118" s="250"/>
      <c r="D118" s="253"/>
      <c r="E118" s="253"/>
      <c r="F118" s="255"/>
      <c r="G118" s="274"/>
      <c r="H118" s="275"/>
      <c r="I118" s="276"/>
    </row>
    <row r="119" spans="1:9" s="23" customFormat="1" ht="18.75" customHeight="1" x14ac:dyDescent="0.25">
      <c r="A119" s="68"/>
      <c r="B119" s="54"/>
      <c r="C119" s="235"/>
      <c r="D119" s="282"/>
      <c r="E119" s="282"/>
      <c r="F119" s="262"/>
      <c r="G119" s="241"/>
      <c r="H119" s="242"/>
      <c r="I119" s="243"/>
    </row>
    <row r="120" spans="1:9" s="23" customFormat="1" ht="31.5" x14ac:dyDescent="0.25">
      <c r="A120" s="205" t="s">
        <v>134</v>
      </c>
      <c r="B120" s="112" t="s">
        <v>135</v>
      </c>
      <c r="C120" s="355" t="s">
        <v>127</v>
      </c>
      <c r="D120" s="252">
        <f>D94*0.05</f>
        <v>13.536000000000001</v>
      </c>
      <c r="E120" s="252">
        <v>353.32</v>
      </c>
      <c r="F120" s="254">
        <f>D120*E120</f>
        <v>4782.5395200000003</v>
      </c>
      <c r="G120" s="238" t="s">
        <v>620</v>
      </c>
      <c r="H120" s="239"/>
      <c r="I120" s="240"/>
    </row>
    <row r="121" spans="1:9" s="23" customFormat="1" ht="63" x14ac:dyDescent="0.25">
      <c r="A121" s="194"/>
      <c r="B121" s="58" t="s">
        <v>136</v>
      </c>
      <c r="C121" s="356"/>
      <c r="D121" s="253"/>
      <c r="E121" s="253"/>
      <c r="F121" s="255"/>
      <c r="G121" s="274"/>
      <c r="H121" s="275"/>
      <c r="I121" s="276"/>
    </row>
    <row r="122" spans="1:9" s="23" customFormat="1" ht="18.75" customHeight="1" x14ac:dyDescent="0.25">
      <c r="A122" s="204"/>
      <c r="B122" s="72"/>
      <c r="C122" s="357"/>
      <c r="D122" s="282"/>
      <c r="E122" s="282"/>
      <c r="F122" s="262"/>
      <c r="G122" s="241"/>
      <c r="H122" s="242"/>
      <c r="I122" s="243"/>
    </row>
    <row r="123" spans="1:9" s="23" customFormat="1" ht="15.75" x14ac:dyDescent="0.25">
      <c r="A123" s="68" t="s">
        <v>137</v>
      </c>
      <c r="B123" s="59" t="s">
        <v>138</v>
      </c>
      <c r="C123" s="249" t="s">
        <v>23</v>
      </c>
      <c r="D123" s="252">
        <v>154.5</v>
      </c>
      <c r="E123" s="252">
        <v>560.17999999999995</v>
      </c>
      <c r="F123" s="254">
        <f>D123*E123</f>
        <v>86547.81</v>
      </c>
      <c r="G123" s="238" t="s">
        <v>622</v>
      </c>
      <c r="H123" s="239"/>
      <c r="I123" s="240"/>
    </row>
    <row r="124" spans="1:9" s="23" customFormat="1" ht="18.75" customHeight="1" x14ac:dyDescent="0.25">
      <c r="A124" s="68"/>
      <c r="B124" s="53"/>
      <c r="C124" s="250"/>
      <c r="D124" s="253"/>
      <c r="E124" s="253"/>
      <c r="F124" s="255"/>
      <c r="G124" s="274"/>
      <c r="H124" s="275"/>
      <c r="I124" s="276"/>
    </row>
    <row r="125" spans="1:9" s="24" customFormat="1" ht="47.25" x14ac:dyDescent="0.25">
      <c r="A125" s="68" t="s">
        <v>139</v>
      </c>
      <c r="B125" s="54" t="s">
        <v>140</v>
      </c>
      <c r="C125" s="250"/>
      <c r="D125" s="253"/>
      <c r="E125" s="253"/>
      <c r="F125" s="255"/>
      <c r="G125" s="274"/>
      <c r="H125" s="275"/>
      <c r="I125" s="276"/>
    </row>
    <row r="126" spans="1:9" s="24" customFormat="1" ht="157.5" x14ac:dyDescent="0.25">
      <c r="A126" s="68"/>
      <c r="B126" s="53" t="s">
        <v>141</v>
      </c>
      <c r="C126" s="250"/>
      <c r="D126" s="253"/>
      <c r="E126" s="253"/>
      <c r="F126" s="255"/>
      <c r="G126" s="274"/>
      <c r="H126" s="275"/>
      <c r="I126" s="276"/>
    </row>
    <row r="127" spans="1:9" s="24" customFormat="1" ht="18.75" customHeight="1" x14ac:dyDescent="0.25">
      <c r="A127" s="68"/>
      <c r="B127" s="53"/>
      <c r="C127" s="235"/>
      <c r="D127" s="282"/>
      <c r="E127" s="282"/>
      <c r="F127" s="262"/>
      <c r="G127" s="241"/>
      <c r="H127" s="242"/>
      <c r="I127" s="243"/>
    </row>
    <row r="128" spans="1:9" s="24" customFormat="1" ht="31.5" x14ac:dyDescent="0.25">
      <c r="A128" s="86" t="s">
        <v>142</v>
      </c>
      <c r="B128" s="51" t="s">
        <v>143</v>
      </c>
      <c r="C128" s="249" t="s">
        <v>23</v>
      </c>
      <c r="D128" s="236">
        <f>D123</f>
        <v>154.5</v>
      </c>
      <c r="E128" s="252">
        <v>47.99</v>
      </c>
      <c r="F128" s="254">
        <f>D128*E128</f>
        <v>7414.4549999999999</v>
      </c>
      <c r="G128" s="238" t="s">
        <v>623</v>
      </c>
      <c r="H128" s="239"/>
      <c r="I128" s="240"/>
    </row>
    <row r="129" spans="1:9" s="24" customFormat="1" ht="47.25" x14ac:dyDescent="0.25">
      <c r="A129" s="68"/>
      <c r="B129" s="53" t="s">
        <v>144</v>
      </c>
      <c r="C129" s="250"/>
      <c r="D129" s="251"/>
      <c r="E129" s="253"/>
      <c r="F129" s="255"/>
      <c r="G129" s="274"/>
      <c r="H129" s="275"/>
      <c r="I129" s="276"/>
    </row>
    <row r="130" spans="1:9" s="23" customFormat="1" ht="18.75" customHeight="1" x14ac:dyDescent="0.25">
      <c r="A130" s="206"/>
      <c r="B130" s="108"/>
      <c r="C130" s="235"/>
      <c r="D130" s="237"/>
      <c r="E130" s="282"/>
      <c r="F130" s="262"/>
      <c r="G130" s="241"/>
      <c r="H130" s="242"/>
      <c r="I130" s="243"/>
    </row>
    <row r="131" spans="1:9" s="23" customFormat="1" ht="15.75" x14ac:dyDescent="0.25">
      <c r="A131" s="86" t="s">
        <v>145</v>
      </c>
      <c r="B131" s="73" t="s">
        <v>146</v>
      </c>
      <c r="C131" s="249" t="s">
        <v>19</v>
      </c>
      <c r="D131" s="252">
        <f>D94</f>
        <v>270.72000000000003</v>
      </c>
      <c r="E131" s="252">
        <v>9.74</v>
      </c>
      <c r="F131" s="254">
        <f>D131*E131</f>
        <v>2636.8128000000002</v>
      </c>
      <c r="G131" s="238" t="str">
        <f>G94</f>
        <v>26,25M2 DO PAVIMENTO TÉRREO E 34,32M2 DO PAVIMENTO SUBTERRÂNEO + REGULARIZAÇÃO DOS TUBULÕES 209,88M2 = 270,72M2</v>
      </c>
      <c r="H131" s="239"/>
      <c r="I131" s="240"/>
    </row>
    <row r="132" spans="1:9" s="23" customFormat="1" ht="31.5" x14ac:dyDescent="0.25">
      <c r="A132" s="68" t="s">
        <v>147</v>
      </c>
      <c r="B132" s="124" t="s">
        <v>148</v>
      </c>
      <c r="C132" s="250"/>
      <c r="D132" s="253"/>
      <c r="E132" s="253"/>
      <c r="F132" s="255"/>
      <c r="G132" s="274"/>
      <c r="H132" s="275"/>
      <c r="I132" s="276"/>
    </row>
    <row r="133" spans="1:9" s="23" customFormat="1" ht="78.75" x14ac:dyDescent="0.25">
      <c r="A133" s="204"/>
      <c r="B133" s="126" t="s">
        <v>149</v>
      </c>
      <c r="C133" s="235"/>
      <c r="D133" s="282"/>
      <c r="E133" s="282"/>
      <c r="F133" s="262"/>
      <c r="G133" s="241"/>
      <c r="H133" s="242"/>
      <c r="I133" s="243"/>
    </row>
    <row r="134" spans="1:9" s="23" customFormat="1" ht="15.75" x14ac:dyDescent="0.25">
      <c r="A134" s="86"/>
      <c r="B134" s="127"/>
      <c r="C134" s="249" t="s">
        <v>19</v>
      </c>
      <c r="D134" s="353">
        <v>642.1</v>
      </c>
      <c r="E134" s="252">
        <v>7.73</v>
      </c>
      <c r="F134" s="254">
        <f>D134*E134</f>
        <v>4963.4330000000009</v>
      </c>
      <c r="G134" s="238" t="s">
        <v>624</v>
      </c>
      <c r="H134" s="239"/>
      <c r="I134" s="240"/>
    </row>
    <row r="135" spans="1:9" s="23" customFormat="1" ht="15.75" x14ac:dyDescent="0.25">
      <c r="A135" s="68" t="s">
        <v>150</v>
      </c>
      <c r="B135" s="124" t="s">
        <v>151</v>
      </c>
      <c r="C135" s="250"/>
      <c r="D135" s="354"/>
      <c r="E135" s="253"/>
      <c r="F135" s="255"/>
      <c r="G135" s="274"/>
      <c r="H135" s="275"/>
      <c r="I135" s="276"/>
    </row>
    <row r="136" spans="1:9" s="23" customFormat="1" ht="63" x14ac:dyDescent="0.25">
      <c r="A136" s="68"/>
      <c r="B136" s="125" t="s">
        <v>152</v>
      </c>
      <c r="C136" s="250"/>
      <c r="D136" s="354"/>
      <c r="E136" s="253"/>
      <c r="F136" s="255"/>
      <c r="G136" s="274"/>
      <c r="H136" s="275"/>
      <c r="I136" s="276"/>
    </row>
    <row r="137" spans="1:9" s="23" customFormat="1" ht="18.75" customHeight="1" x14ac:dyDescent="0.25">
      <c r="A137" s="204"/>
      <c r="B137" s="126"/>
      <c r="C137" s="235"/>
      <c r="D137" s="389"/>
      <c r="E137" s="282"/>
      <c r="F137" s="262"/>
      <c r="G137" s="241"/>
      <c r="H137" s="242"/>
      <c r="I137" s="243"/>
    </row>
    <row r="138" spans="1:9" s="23" customFormat="1" ht="15.75" x14ac:dyDescent="0.25">
      <c r="A138" s="86" t="s">
        <v>153</v>
      </c>
      <c r="B138" s="73" t="s">
        <v>154</v>
      </c>
      <c r="C138" s="390" t="s">
        <v>8</v>
      </c>
      <c r="D138" s="236">
        <v>1</v>
      </c>
      <c r="E138" s="252">
        <v>700</v>
      </c>
      <c r="F138" s="254">
        <f>D138*E138</f>
        <v>700</v>
      </c>
      <c r="G138" s="393" t="s">
        <v>628</v>
      </c>
      <c r="H138" s="394"/>
      <c r="I138" s="395"/>
    </row>
    <row r="139" spans="1:9" s="23" customFormat="1" ht="15.75" x14ac:dyDescent="0.25">
      <c r="A139" s="68" t="s">
        <v>155</v>
      </c>
      <c r="B139" s="54" t="s">
        <v>156</v>
      </c>
      <c r="C139" s="391"/>
      <c r="D139" s="251"/>
      <c r="E139" s="253"/>
      <c r="F139" s="255"/>
      <c r="G139" s="396"/>
      <c r="H139" s="397"/>
      <c r="I139" s="398"/>
    </row>
    <row r="140" spans="1:9" s="23" customFormat="1" ht="63" x14ac:dyDescent="0.25">
      <c r="A140" s="68"/>
      <c r="B140" s="53" t="s">
        <v>157</v>
      </c>
      <c r="C140" s="391"/>
      <c r="D140" s="251"/>
      <c r="E140" s="253"/>
      <c r="F140" s="255"/>
      <c r="G140" s="396"/>
      <c r="H140" s="397"/>
      <c r="I140" s="398"/>
    </row>
    <row r="141" spans="1:9" s="23" customFormat="1" ht="18.75" customHeight="1" x14ac:dyDescent="0.25">
      <c r="A141" s="204"/>
      <c r="B141" s="108"/>
      <c r="C141" s="392"/>
      <c r="D141" s="237"/>
      <c r="E141" s="282"/>
      <c r="F141" s="262"/>
      <c r="G141" s="399"/>
      <c r="H141" s="400"/>
      <c r="I141" s="401"/>
    </row>
    <row r="142" spans="1:9" s="23" customFormat="1" ht="18.75" customHeight="1" x14ac:dyDescent="0.25">
      <c r="A142" s="68" t="s">
        <v>158</v>
      </c>
      <c r="B142" s="54" t="s">
        <v>159</v>
      </c>
      <c r="C142" s="390" t="s">
        <v>23</v>
      </c>
      <c r="D142" s="236">
        <v>60</v>
      </c>
      <c r="E142" s="252">
        <v>75.62</v>
      </c>
      <c r="F142" s="254">
        <f>D142*E142</f>
        <v>4537.2000000000007</v>
      </c>
      <c r="G142" s="393" t="s">
        <v>625</v>
      </c>
      <c r="H142" s="394"/>
      <c r="I142" s="395"/>
    </row>
    <row r="143" spans="1:9" s="23" customFormat="1" ht="63" x14ac:dyDescent="0.25">
      <c r="A143" s="68"/>
      <c r="B143" s="108" t="s">
        <v>160</v>
      </c>
      <c r="C143" s="392"/>
      <c r="D143" s="237"/>
      <c r="E143" s="282"/>
      <c r="F143" s="262"/>
      <c r="G143" s="399"/>
      <c r="H143" s="400"/>
      <c r="I143" s="401"/>
    </row>
    <row r="144" spans="1:9" s="23" customFormat="1" ht="28.5" customHeight="1" x14ac:dyDescent="0.25">
      <c r="A144" s="70"/>
      <c r="B144" s="404" t="s">
        <v>626</v>
      </c>
      <c r="C144" s="378"/>
      <c r="D144" s="378"/>
      <c r="E144" s="379"/>
      <c r="F144" s="114">
        <f>SUM(F105:F143)</f>
        <v>284593.09331999999</v>
      </c>
      <c r="G144" s="128"/>
      <c r="H144" s="129"/>
      <c r="I144" s="130"/>
    </row>
    <row r="145" spans="1:13" s="23" customFormat="1" ht="18.75" x14ac:dyDescent="0.25">
      <c r="A145" s="47" t="s">
        <v>161</v>
      </c>
      <c r="B145" s="280" t="s">
        <v>162</v>
      </c>
      <c r="C145" s="281"/>
      <c r="D145" s="281"/>
      <c r="E145" s="281"/>
      <c r="F145" s="281"/>
      <c r="G145" s="281"/>
      <c r="H145" s="281"/>
      <c r="I145" s="316"/>
    </row>
    <row r="146" spans="1:13" s="23" customFormat="1" ht="18.75" customHeight="1" x14ac:dyDescent="0.25">
      <c r="A146" s="50" t="s">
        <v>163</v>
      </c>
      <c r="B146" s="51" t="s">
        <v>627</v>
      </c>
      <c r="C146" s="249" t="s">
        <v>122</v>
      </c>
      <c r="D146" s="319">
        <v>11794</v>
      </c>
      <c r="E146" s="252">
        <v>13.27</v>
      </c>
      <c r="F146" s="254">
        <f>D146*E146</f>
        <v>156506.38</v>
      </c>
      <c r="G146" s="238" t="s">
        <v>617</v>
      </c>
      <c r="H146" s="239"/>
      <c r="I146" s="240"/>
    </row>
    <row r="147" spans="1:13" s="23" customFormat="1" ht="84.75" customHeight="1" x14ac:dyDescent="0.25">
      <c r="A147" s="70"/>
      <c r="B147" s="108" t="s">
        <v>164</v>
      </c>
      <c r="C147" s="235"/>
      <c r="D147" s="320"/>
      <c r="E147" s="282"/>
      <c r="F147" s="262"/>
      <c r="G147" s="241"/>
      <c r="H147" s="242"/>
      <c r="I147" s="243"/>
    </row>
    <row r="148" spans="1:13" s="23" customFormat="1" ht="18.75" customHeight="1" x14ac:dyDescent="0.25">
      <c r="A148" s="50"/>
      <c r="B148" s="51"/>
      <c r="C148" s="249" t="s">
        <v>30</v>
      </c>
      <c r="D148" s="252">
        <v>1130.0999999999999</v>
      </c>
      <c r="E148" s="252">
        <v>49.77</v>
      </c>
      <c r="F148" s="254">
        <f>D148*E148</f>
        <v>56245.076999999997</v>
      </c>
      <c r="G148" s="238" t="s">
        <v>629</v>
      </c>
      <c r="H148" s="239"/>
      <c r="I148" s="240"/>
    </row>
    <row r="149" spans="1:13" s="23" customFormat="1" ht="31.5" x14ac:dyDescent="0.25">
      <c r="A149" s="52" t="s">
        <v>165</v>
      </c>
      <c r="B149" s="54" t="s">
        <v>166</v>
      </c>
      <c r="C149" s="250"/>
      <c r="D149" s="253"/>
      <c r="E149" s="253"/>
      <c r="F149" s="255"/>
      <c r="G149" s="274"/>
      <c r="H149" s="275"/>
      <c r="I149" s="276"/>
    </row>
    <row r="150" spans="1:13" s="23" customFormat="1" ht="105" customHeight="1" x14ac:dyDescent="0.25">
      <c r="A150" s="70"/>
      <c r="B150" s="108" t="s">
        <v>167</v>
      </c>
      <c r="C150" s="235"/>
      <c r="D150" s="282"/>
      <c r="E150" s="282"/>
      <c r="F150" s="262"/>
      <c r="G150" s="241"/>
      <c r="H150" s="242"/>
      <c r="I150" s="243"/>
    </row>
    <row r="151" spans="1:13" s="23" customFormat="1" ht="21" customHeight="1" x14ac:dyDescent="0.25">
      <c r="A151" s="50"/>
      <c r="B151" s="109"/>
      <c r="C151" s="249" t="s">
        <v>68</v>
      </c>
      <c r="D151" s="236">
        <v>107.4</v>
      </c>
      <c r="E151" s="252">
        <v>675.31</v>
      </c>
      <c r="F151" s="254">
        <f>D151*E151</f>
        <v>72528.293999999994</v>
      </c>
      <c r="G151" s="238" t="s">
        <v>629</v>
      </c>
      <c r="H151" s="239"/>
      <c r="I151" s="240"/>
    </row>
    <row r="152" spans="1:13" s="23" customFormat="1" ht="31.5" x14ac:dyDescent="0.25">
      <c r="A152" s="52" t="s">
        <v>168</v>
      </c>
      <c r="B152" s="54" t="s">
        <v>169</v>
      </c>
      <c r="C152" s="250"/>
      <c r="D152" s="251"/>
      <c r="E152" s="253"/>
      <c r="F152" s="255"/>
      <c r="G152" s="274"/>
      <c r="H152" s="275"/>
      <c r="I152" s="276"/>
    </row>
    <row r="153" spans="1:13" s="23" customFormat="1" ht="94.5" customHeight="1" x14ac:dyDescent="0.25">
      <c r="A153" s="70"/>
      <c r="B153" s="131" t="s">
        <v>170</v>
      </c>
      <c r="C153" s="235"/>
      <c r="D153" s="237"/>
      <c r="E153" s="282"/>
      <c r="F153" s="262"/>
      <c r="G153" s="241"/>
      <c r="H153" s="242"/>
      <c r="I153" s="243"/>
    </row>
    <row r="154" spans="1:13" s="23" customFormat="1" ht="21" customHeight="1" x14ac:dyDescent="0.25">
      <c r="A154" s="50"/>
      <c r="B154" s="405" t="s">
        <v>172</v>
      </c>
      <c r="C154" s="249" t="s">
        <v>30</v>
      </c>
      <c r="D154" s="252">
        <v>2183.13</v>
      </c>
      <c r="E154" s="252">
        <v>238.9</v>
      </c>
      <c r="F154" s="252">
        <f>D154*E154</f>
        <v>521549.75700000004</v>
      </c>
      <c r="G154" s="238" t="s">
        <v>630</v>
      </c>
      <c r="H154" s="239"/>
      <c r="I154" s="240"/>
    </row>
    <row r="155" spans="1:13" s="23" customFormat="1" ht="15.75" x14ac:dyDescent="0.25">
      <c r="A155" s="52" t="s">
        <v>171</v>
      </c>
      <c r="B155" s="406"/>
      <c r="C155" s="250"/>
      <c r="D155" s="253"/>
      <c r="E155" s="253"/>
      <c r="F155" s="253"/>
      <c r="G155" s="274"/>
      <c r="H155" s="275"/>
      <c r="I155" s="276"/>
      <c r="J155" s="331"/>
      <c r="K155" s="331"/>
      <c r="L155" s="331"/>
      <c r="M155" s="331"/>
    </row>
    <row r="156" spans="1:13" s="23" customFormat="1" ht="141.75" customHeight="1" x14ac:dyDescent="0.25">
      <c r="A156" s="70"/>
      <c r="B156" s="132" t="s">
        <v>173</v>
      </c>
      <c r="C156" s="235"/>
      <c r="D156" s="282"/>
      <c r="E156" s="282"/>
      <c r="F156" s="282"/>
      <c r="G156" s="241"/>
      <c r="H156" s="242"/>
      <c r="I156" s="243"/>
    </row>
    <row r="157" spans="1:13" s="23" customFormat="1" ht="18.75" customHeight="1" x14ac:dyDescent="0.25">
      <c r="A157" s="50" t="s">
        <v>174</v>
      </c>
      <c r="B157" s="51" t="s">
        <v>175</v>
      </c>
      <c r="C157" s="249" t="s">
        <v>127</v>
      </c>
      <c r="D157" s="236">
        <f>D154*0.1</f>
        <v>218.31300000000002</v>
      </c>
      <c r="E157" s="252">
        <v>57.83</v>
      </c>
      <c r="F157" s="254">
        <f>D157*E157</f>
        <v>12625.040790000001</v>
      </c>
      <c r="G157" s="238" t="s">
        <v>632</v>
      </c>
      <c r="H157" s="239"/>
      <c r="I157" s="240"/>
    </row>
    <row r="158" spans="1:13" s="23" customFormat="1" ht="81" customHeight="1" x14ac:dyDescent="0.25">
      <c r="A158" s="52"/>
      <c r="B158" s="53" t="s">
        <v>631</v>
      </c>
      <c r="C158" s="250"/>
      <c r="D158" s="251"/>
      <c r="E158" s="253"/>
      <c r="F158" s="255"/>
      <c r="G158" s="274"/>
      <c r="H158" s="275"/>
      <c r="I158" s="276"/>
    </row>
    <row r="159" spans="1:13" s="23" customFormat="1" ht="18.75" customHeight="1" x14ac:dyDescent="0.25">
      <c r="A159" s="70"/>
      <c r="B159" s="108"/>
      <c r="C159" s="235"/>
      <c r="D159" s="237"/>
      <c r="E159" s="282"/>
      <c r="F159" s="262"/>
      <c r="G159" s="241"/>
      <c r="H159" s="242"/>
      <c r="I159" s="243"/>
    </row>
    <row r="160" spans="1:13" s="23" customFormat="1" ht="18.75" customHeight="1" x14ac:dyDescent="0.25">
      <c r="A160" s="50" t="s">
        <v>176</v>
      </c>
      <c r="B160" s="51" t="s">
        <v>177</v>
      </c>
      <c r="C160" s="249" t="s">
        <v>19</v>
      </c>
      <c r="D160" s="252">
        <f>D157/0.1</f>
        <v>2183.13</v>
      </c>
      <c r="E160" s="252">
        <v>0.56000000000000005</v>
      </c>
      <c r="F160" s="254">
        <f>D160*E160</f>
        <v>1222.5528000000002</v>
      </c>
      <c r="G160" s="238" t="s">
        <v>633</v>
      </c>
      <c r="H160" s="239"/>
      <c r="I160" s="240"/>
    </row>
    <row r="161" spans="1:9" s="23" customFormat="1" ht="63" x14ac:dyDescent="0.25">
      <c r="A161" s="70"/>
      <c r="B161" s="108" t="s">
        <v>178</v>
      </c>
      <c r="C161" s="235"/>
      <c r="D161" s="282"/>
      <c r="E161" s="282"/>
      <c r="F161" s="262"/>
      <c r="G161" s="241"/>
      <c r="H161" s="242"/>
      <c r="I161" s="243"/>
    </row>
    <row r="162" spans="1:9" s="23" customFormat="1" ht="15.75" customHeight="1" x14ac:dyDescent="0.25">
      <c r="A162" s="50"/>
      <c r="B162" s="109"/>
      <c r="C162" s="249" t="s">
        <v>127</v>
      </c>
      <c r="D162" s="236">
        <v>4.7300000000000004</v>
      </c>
      <c r="E162" s="252">
        <v>2361.44</v>
      </c>
      <c r="F162" s="254">
        <f>D162*E162</f>
        <v>11169.611200000001</v>
      </c>
      <c r="G162" s="238" t="s">
        <v>663</v>
      </c>
      <c r="H162" s="239"/>
      <c r="I162" s="240"/>
    </row>
    <row r="163" spans="1:9" s="23" customFormat="1" ht="15.75" customHeight="1" x14ac:dyDescent="0.25">
      <c r="A163" s="52" t="s">
        <v>179</v>
      </c>
      <c r="B163" s="54" t="s">
        <v>180</v>
      </c>
      <c r="C163" s="250"/>
      <c r="D163" s="251"/>
      <c r="E163" s="253"/>
      <c r="F163" s="255"/>
      <c r="G163" s="274"/>
      <c r="H163" s="275"/>
      <c r="I163" s="276"/>
    </row>
    <row r="164" spans="1:9" s="23" customFormat="1" ht="81" customHeight="1" x14ac:dyDescent="0.25">
      <c r="A164" s="70"/>
      <c r="B164" s="108" t="s">
        <v>181</v>
      </c>
      <c r="C164" s="235"/>
      <c r="D164" s="237"/>
      <c r="E164" s="282"/>
      <c r="F164" s="262"/>
      <c r="G164" s="241"/>
      <c r="H164" s="242"/>
      <c r="I164" s="243"/>
    </row>
    <row r="165" spans="1:9" s="23" customFormat="1" ht="24.75" customHeight="1" x14ac:dyDescent="0.25">
      <c r="A165" s="70"/>
      <c r="B165" s="342" t="s">
        <v>634</v>
      </c>
      <c r="C165" s="343"/>
      <c r="D165" s="343"/>
      <c r="E165" s="344"/>
      <c r="F165" s="133">
        <f>SUM(F146:F164)</f>
        <v>831846.71279000002</v>
      </c>
      <c r="G165" s="307"/>
      <c r="H165" s="308"/>
      <c r="I165" s="309"/>
    </row>
    <row r="166" spans="1:9" s="23" customFormat="1" ht="18.75" x14ac:dyDescent="0.25">
      <c r="A166" s="47" t="s">
        <v>182</v>
      </c>
      <c r="B166" s="280" t="s">
        <v>183</v>
      </c>
      <c r="C166" s="281"/>
      <c r="D166" s="281"/>
      <c r="E166" s="281"/>
      <c r="F166" s="281"/>
      <c r="G166" s="281"/>
      <c r="H166" s="281"/>
      <c r="I166" s="316"/>
    </row>
    <row r="167" spans="1:9" s="23" customFormat="1" ht="18.75" x14ac:dyDescent="0.25">
      <c r="A167" s="50" t="s">
        <v>184</v>
      </c>
      <c r="B167" s="59" t="s">
        <v>185</v>
      </c>
      <c r="C167" s="166"/>
      <c r="D167" s="160"/>
      <c r="E167" s="175"/>
      <c r="F167" s="157"/>
      <c r="G167" s="148"/>
      <c r="H167" s="168"/>
      <c r="I167" s="104"/>
    </row>
    <row r="168" spans="1:9" s="23" customFormat="1" ht="21" customHeight="1" x14ac:dyDescent="0.25">
      <c r="A168" s="50"/>
      <c r="B168" s="109"/>
      <c r="C168" s="249" t="s">
        <v>30</v>
      </c>
      <c r="D168" s="252">
        <v>1631.72</v>
      </c>
      <c r="E168" s="252">
        <v>52.61</v>
      </c>
      <c r="F168" s="254">
        <f>D168*E168</f>
        <v>85844.789199999999</v>
      </c>
      <c r="G168" s="238" t="s">
        <v>636</v>
      </c>
      <c r="H168" s="239"/>
      <c r="I168" s="240"/>
    </row>
    <row r="169" spans="1:9" s="23" customFormat="1" ht="37.5" customHeight="1" x14ac:dyDescent="0.25">
      <c r="A169" s="52" t="s">
        <v>186</v>
      </c>
      <c r="B169" s="54" t="s">
        <v>187</v>
      </c>
      <c r="C169" s="250"/>
      <c r="D169" s="253"/>
      <c r="E169" s="253"/>
      <c r="F169" s="255"/>
      <c r="G169" s="274"/>
      <c r="H169" s="275"/>
      <c r="I169" s="276"/>
    </row>
    <row r="170" spans="1:9" s="23" customFormat="1" ht="102" customHeight="1" x14ac:dyDescent="0.25">
      <c r="A170" s="70"/>
      <c r="B170" s="108" t="s">
        <v>188</v>
      </c>
      <c r="C170" s="235"/>
      <c r="D170" s="282"/>
      <c r="E170" s="282"/>
      <c r="F170" s="262"/>
      <c r="G170" s="241"/>
      <c r="H170" s="242"/>
      <c r="I170" s="243"/>
    </row>
    <row r="171" spans="1:9" s="23" customFormat="1" ht="21" customHeight="1" x14ac:dyDescent="0.25">
      <c r="A171" s="52" t="s">
        <v>189</v>
      </c>
      <c r="B171" s="54" t="s">
        <v>190</v>
      </c>
      <c r="C171" s="250" t="s">
        <v>19</v>
      </c>
      <c r="D171" s="252">
        <v>415.05</v>
      </c>
      <c r="E171" s="252">
        <v>201.6</v>
      </c>
      <c r="F171" s="254">
        <f>D171*E171</f>
        <v>83674.080000000002</v>
      </c>
      <c r="G171" s="238" t="s">
        <v>637</v>
      </c>
      <c r="H171" s="239"/>
      <c r="I171" s="240"/>
    </row>
    <row r="172" spans="1:9" s="23" customFormat="1" ht="98.25" customHeight="1" x14ac:dyDescent="0.25">
      <c r="A172" s="52"/>
      <c r="B172" s="53" t="s">
        <v>191</v>
      </c>
      <c r="C172" s="235"/>
      <c r="D172" s="282"/>
      <c r="E172" s="282"/>
      <c r="F172" s="262"/>
      <c r="G172" s="241"/>
      <c r="H172" s="242"/>
      <c r="I172" s="243"/>
    </row>
    <row r="173" spans="1:9" s="23" customFormat="1" ht="18" customHeight="1" x14ac:dyDescent="0.25">
      <c r="A173" s="74"/>
      <c r="B173" s="352" t="s">
        <v>635</v>
      </c>
      <c r="C173" s="228"/>
      <c r="D173" s="228"/>
      <c r="E173" s="351"/>
      <c r="F173" s="123">
        <f>SUM(F168:F172)</f>
        <v>169518.86920000002</v>
      </c>
      <c r="G173" s="162"/>
      <c r="H173" s="122"/>
      <c r="I173" s="202"/>
    </row>
    <row r="174" spans="1:9" s="23" customFormat="1" ht="18.75" x14ac:dyDescent="0.25">
      <c r="A174" s="47" t="s">
        <v>192</v>
      </c>
      <c r="B174" s="280" t="s">
        <v>193</v>
      </c>
      <c r="C174" s="281"/>
      <c r="D174" s="281"/>
      <c r="E174" s="281"/>
      <c r="F174" s="281"/>
      <c r="G174" s="281"/>
      <c r="H174" s="281"/>
      <c r="I174" s="316"/>
    </row>
    <row r="175" spans="1:9" s="23" customFormat="1" ht="21" customHeight="1" x14ac:dyDescent="0.25">
      <c r="A175" s="50" t="s">
        <v>194</v>
      </c>
      <c r="B175" s="73" t="s">
        <v>195</v>
      </c>
      <c r="C175" s="249" t="s">
        <v>30</v>
      </c>
      <c r="D175" s="252">
        <v>1419.77</v>
      </c>
      <c r="E175" s="252">
        <v>78.67</v>
      </c>
      <c r="F175" s="252">
        <f>D175*E175</f>
        <v>111693.30590000001</v>
      </c>
      <c r="G175" s="135"/>
      <c r="H175" s="136"/>
      <c r="I175" s="134"/>
    </row>
    <row r="176" spans="1:9" s="23" customFormat="1" ht="18.75" customHeight="1" x14ac:dyDescent="0.25">
      <c r="A176" s="52"/>
      <c r="B176" s="53"/>
      <c r="C176" s="250"/>
      <c r="D176" s="253"/>
      <c r="E176" s="253"/>
      <c r="F176" s="253"/>
      <c r="G176" s="137"/>
      <c r="H176" s="138"/>
      <c r="I176" s="104"/>
    </row>
    <row r="177" spans="1:17" s="23" customFormat="1" ht="15.75" customHeight="1" x14ac:dyDescent="0.25">
      <c r="A177" s="52" t="s">
        <v>197</v>
      </c>
      <c r="B177" s="54" t="s">
        <v>198</v>
      </c>
      <c r="C177" s="250"/>
      <c r="D177" s="253"/>
      <c r="E177" s="253"/>
      <c r="F177" s="253"/>
      <c r="G177" s="274" t="s">
        <v>638</v>
      </c>
      <c r="H177" s="275"/>
      <c r="I177" s="276"/>
    </row>
    <row r="178" spans="1:17" s="23" customFormat="1" ht="94.5" x14ac:dyDescent="0.25">
      <c r="A178" s="52"/>
      <c r="B178" s="53" t="s">
        <v>196</v>
      </c>
      <c r="C178" s="250"/>
      <c r="D178" s="253"/>
      <c r="E178" s="253"/>
      <c r="F178" s="253"/>
      <c r="G178" s="274"/>
      <c r="H178" s="275"/>
      <c r="I178" s="276"/>
    </row>
    <row r="179" spans="1:17" s="23" customFormat="1" ht="18.75" customHeight="1" x14ac:dyDescent="0.25">
      <c r="A179" s="70"/>
      <c r="B179" s="108"/>
      <c r="C179" s="235"/>
      <c r="D179" s="282"/>
      <c r="E179" s="282"/>
      <c r="F179" s="282"/>
      <c r="G179" s="241"/>
      <c r="H179" s="242"/>
      <c r="I179" s="243"/>
    </row>
    <row r="180" spans="1:17" s="23" customFormat="1" ht="18.75" x14ac:dyDescent="0.25">
      <c r="A180" s="52" t="s">
        <v>199</v>
      </c>
      <c r="B180" s="75" t="s">
        <v>200</v>
      </c>
      <c r="C180" s="166"/>
      <c r="D180" s="160"/>
      <c r="E180" s="252">
        <v>26.29</v>
      </c>
      <c r="F180" s="254">
        <f>D181*E180</f>
        <v>1658.8989999999999</v>
      </c>
      <c r="G180" s="148"/>
      <c r="H180" s="168"/>
      <c r="I180" s="104"/>
    </row>
    <row r="181" spans="1:17" s="23" customFormat="1" ht="18.75" customHeight="1" x14ac:dyDescent="0.25">
      <c r="A181" s="52" t="s">
        <v>201</v>
      </c>
      <c r="B181" s="54" t="s">
        <v>202</v>
      </c>
      <c r="C181" s="250" t="s">
        <v>23</v>
      </c>
      <c r="D181" s="251">
        <v>63.1</v>
      </c>
      <c r="E181" s="253"/>
      <c r="F181" s="255"/>
      <c r="G181" s="274" t="s">
        <v>639</v>
      </c>
      <c r="H181" s="275"/>
      <c r="I181" s="276"/>
      <c r="J181" s="333"/>
      <c r="K181" s="333"/>
      <c r="L181" s="333"/>
      <c r="M181" s="333"/>
      <c r="N181" s="333"/>
      <c r="O181" s="333"/>
      <c r="P181" s="333"/>
      <c r="Q181" s="333"/>
    </row>
    <row r="182" spans="1:17" s="23" customFormat="1" ht="48.75" customHeight="1" x14ac:dyDescent="0.25">
      <c r="A182" s="52"/>
      <c r="B182" s="53" t="s">
        <v>203</v>
      </c>
      <c r="C182" s="250"/>
      <c r="D182" s="251"/>
      <c r="E182" s="253"/>
      <c r="F182" s="255"/>
      <c r="G182" s="274"/>
      <c r="H182" s="275"/>
      <c r="I182" s="276"/>
      <c r="J182" s="333"/>
      <c r="K182" s="333"/>
      <c r="L182" s="333"/>
      <c r="M182" s="333"/>
      <c r="N182" s="333"/>
      <c r="O182" s="333"/>
      <c r="P182" s="333"/>
      <c r="Q182" s="333"/>
    </row>
    <row r="183" spans="1:17" s="23" customFormat="1" ht="18.75" x14ac:dyDescent="0.25">
      <c r="A183" s="70"/>
      <c r="B183" s="72"/>
      <c r="C183" s="170"/>
      <c r="D183" s="161"/>
      <c r="E183" s="282"/>
      <c r="F183" s="262"/>
      <c r="G183" s="241"/>
      <c r="H183" s="242"/>
      <c r="I183" s="243"/>
    </row>
    <row r="184" spans="1:17" s="23" customFormat="1" ht="18.75" x14ac:dyDescent="0.25">
      <c r="A184" s="52" t="s">
        <v>204</v>
      </c>
      <c r="B184" s="59" t="s">
        <v>205</v>
      </c>
      <c r="C184" s="166"/>
      <c r="D184" s="160"/>
      <c r="E184" s="154"/>
      <c r="F184" s="157"/>
      <c r="G184" s="148"/>
      <c r="H184" s="168"/>
      <c r="I184" s="104"/>
    </row>
    <row r="185" spans="1:17" s="23" customFormat="1" ht="67.5" customHeight="1" x14ac:dyDescent="0.25">
      <c r="A185" s="52"/>
      <c r="B185" s="53" t="s">
        <v>206</v>
      </c>
      <c r="C185" s="166"/>
      <c r="D185" s="160"/>
      <c r="E185" s="154"/>
      <c r="F185" s="157"/>
      <c r="G185" s="148"/>
      <c r="H185" s="168"/>
      <c r="I185" s="104"/>
    </row>
    <row r="186" spans="1:17" s="23" customFormat="1" ht="18.75" x14ac:dyDescent="0.25">
      <c r="A186" s="52"/>
      <c r="B186" s="53"/>
      <c r="C186" s="166"/>
      <c r="D186" s="160"/>
      <c r="E186" s="154"/>
      <c r="F186" s="157"/>
      <c r="G186" s="148"/>
      <c r="H186" s="168"/>
      <c r="I186" s="105"/>
    </row>
    <row r="187" spans="1:17" s="23" customFormat="1" ht="54.75" customHeight="1" x14ac:dyDescent="0.25">
      <c r="A187" s="47" t="s">
        <v>207</v>
      </c>
      <c r="B187" s="139" t="s">
        <v>208</v>
      </c>
      <c r="C187" s="140" t="s">
        <v>23</v>
      </c>
      <c r="D187" s="141">
        <v>199.25</v>
      </c>
      <c r="E187" s="142">
        <v>67.62</v>
      </c>
      <c r="F187" s="143">
        <f>D187*E187</f>
        <v>13473.285000000002</v>
      </c>
      <c r="G187" s="307" t="s">
        <v>644</v>
      </c>
      <c r="H187" s="308"/>
      <c r="I187" s="309"/>
    </row>
    <row r="188" spans="1:17" s="23" customFormat="1" ht="18.75" customHeight="1" x14ac:dyDescent="0.25">
      <c r="A188" s="50"/>
      <c r="B188" s="51"/>
      <c r="C188" s="249" t="s">
        <v>23</v>
      </c>
      <c r="D188" s="236">
        <v>30.6</v>
      </c>
      <c r="E188" s="252">
        <v>69.650000000000006</v>
      </c>
      <c r="F188" s="254">
        <f>D188*E188</f>
        <v>2131.2900000000004</v>
      </c>
      <c r="G188" s="238" t="s">
        <v>640</v>
      </c>
      <c r="H188" s="239"/>
      <c r="I188" s="240"/>
    </row>
    <row r="189" spans="1:17" s="23" customFormat="1" ht="15.75" x14ac:dyDescent="0.25">
      <c r="A189" s="70" t="s">
        <v>209</v>
      </c>
      <c r="B189" s="72" t="s">
        <v>210</v>
      </c>
      <c r="C189" s="235"/>
      <c r="D189" s="237"/>
      <c r="E189" s="282"/>
      <c r="F189" s="262"/>
      <c r="G189" s="241"/>
      <c r="H189" s="242"/>
      <c r="I189" s="243"/>
    </row>
    <row r="190" spans="1:17" s="23" customFormat="1" ht="18.75" x14ac:dyDescent="0.25">
      <c r="A190" s="52"/>
      <c r="B190" s="53"/>
      <c r="C190" s="166"/>
      <c r="D190" s="236">
        <v>131.4</v>
      </c>
      <c r="E190" s="252">
        <v>41.94</v>
      </c>
      <c r="F190" s="254">
        <f>D190*E190</f>
        <v>5510.9160000000002</v>
      </c>
      <c r="G190" s="238" t="s">
        <v>641</v>
      </c>
      <c r="H190" s="239"/>
      <c r="I190" s="240"/>
    </row>
    <row r="191" spans="1:17" s="23" customFormat="1" ht="18.75" x14ac:dyDescent="0.25">
      <c r="A191" s="52" t="s">
        <v>211</v>
      </c>
      <c r="B191" s="54" t="s">
        <v>212</v>
      </c>
      <c r="C191" s="151" t="s">
        <v>23</v>
      </c>
      <c r="D191" s="251"/>
      <c r="E191" s="253"/>
      <c r="F191" s="255"/>
      <c r="G191" s="274"/>
      <c r="H191" s="275"/>
      <c r="I191" s="276"/>
    </row>
    <row r="192" spans="1:17" s="23" customFormat="1" ht="18.75" x14ac:dyDescent="0.25">
      <c r="A192" s="52"/>
      <c r="B192" s="53"/>
      <c r="C192" s="166"/>
      <c r="D192" s="237"/>
      <c r="E192" s="282"/>
      <c r="F192" s="262"/>
      <c r="G192" s="241"/>
      <c r="H192" s="242"/>
      <c r="I192" s="243"/>
    </row>
    <row r="193" spans="1:9" s="23" customFormat="1" ht="18.75" x14ac:dyDescent="0.25">
      <c r="A193" s="50" t="s">
        <v>213</v>
      </c>
      <c r="B193" s="73" t="s">
        <v>645</v>
      </c>
      <c r="C193" s="165"/>
      <c r="D193" s="159"/>
      <c r="E193" s="153"/>
      <c r="F193" s="156"/>
      <c r="G193" s="146"/>
      <c r="H193" s="167"/>
      <c r="I193" s="134"/>
    </row>
    <row r="194" spans="1:9" s="23" customFormat="1" ht="66.75" customHeight="1" x14ac:dyDescent="0.25">
      <c r="A194" s="52"/>
      <c r="B194" s="53" t="s">
        <v>214</v>
      </c>
      <c r="C194" s="166"/>
      <c r="D194" s="160"/>
      <c r="E194" s="154"/>
      <c r="F194" s="157"/>
      <c r="G194" s="148"/>
      <c r="H194" s="168"/>
      <c r="I194" s="104"/>
    </row>
    <row r="195" spans="1:9" s="23" customFormat="1" ht="18.75" x14ac:dyDescent="0.25">
      <c r="A195" s="52"/>
      <c r="B195" s="53"/>
      <c r="C195" s="166"/>
      <c r="D195" s="160"/>
      <c r="E195" s="154"/>
      <c r="F195" s="157"/>
      <c r="G195" s="148"/>
      <c r="H195" s="168"/>
      <c r="I195" s="104"/>
    </row>
    <row r="196" spans="1:9" s="23" customFormat="1" ht="31.5" x14ac:dyDescent="0.25">
      <c r="A196" s="50" t="s">
        <v>215</v>
      </c>
      <c r="B196" s="51" t="s">
        <v>216</v>
      </c>
      <c r="C196" s="150" t="s">
        <v>23</v>
      </c>
      <c r="D196" s="236">
        <v>112.5</v>
      </c>
      <c r="E196" s="252">
        <v>81.599999999999994</v>
      </c>
      <c r="F196" s="254">
        <f>D196*E196</f>
        <v>9180</v>
      </c>
      <c r="G196" s="238" t="s">
        <v>643</v>
      </c>
      <c r="H196" s="239"/>
      <c r="I196" s="240"/>
    </row>
    <row r="197" spans="1:9" s="23" customFormat="1" ht="18.75" x14ac:dyDescent="0.25">
      <c r="A197" s="70"/>
      <c r="B197" s="108"/>
      <c r="C197" s="170"/>
      <c r="D197" s="237"/>
      <c r="E197" s="282"/>
      <c r="F197" s="262"/>
      <c r="G197" s="241"/>
      <c r="H197" s="242"/>
      <c r="I197" s="243"/>
    </row>
    <row r="198" spans="1:9" s="23" customFormat="1" ht="31.5" x14ac:dyDescent="0.25">
      <c r="A198" s="50" t="s">
        <v>217</v>
      </c>
      <c r="B198" s="51" t="s">
        <v>218</v>
      </c>
      <c r="C198" s="150" t="s">
        <v>23</v>
      </c>
      <c r="D198" s="236">
        <v>151.69999999999999</v>
      </c>
      <c r="E198" s="252">
        <v>88.09</v>
      </c>
      <c r="F198" s="254">
        <f>D198*E198</f>
        <v>13363.252999999999</v>
      </c>
      <c r="G198" s="238" t="s">
        <v>643</v>
      </c>
      <c r="H198" s="239"/>
      <c r="I198" s="240"/>
    </row>
    <row r="199" spans="1:9" s="24" customFormat="1" ht="18.75" x14ac:dyDescent="0.25">
      <c r="A199" s="70"/>
      <c r="B199" s="108"/>
      <c r="C199" s="170"/>
      <c r="D199" s="237"/>
      <c r="E199" s="282"/>
      <c r="F199" s="262"/>
      <c r="G199" s="241"/>
      <c r="H199" s="242"/>
      <c r="I199" s="243"/>
    </row>
    <row r="200" spans="1:9" s="23" customFormat="1" ht="18.75" customHeight="1" x14ac:dyDescent="0.25">
      <c r="A200" s="50" t="s">
        <v>219</v>
      </c>
      <c r="B200" s="51" t="s">
        <v>220</v>
      </c>
      <c r="C200" s="249" t="s">
        <v>19</v>
      </c>
      <c r="D200" s="252">
        <f>D175</f>
        <v>1419.77</v>
      </c>
      <c r="E200" s="252">
        <v>160.80000000000001</v>
      </c>
      <c r="F200" s="252">
        <f>D200*E200</f>
        <v>228299.016</v>
      </c>
      <c r="G200" s="238" t="s">
        <v>642</v>
      </c>
      <c r="H200" s="239"/>
      <c r="I200" s="240"/>
    </row>
    <row r="201" spans="1:9" s="23" customFormat="1" ht="196.5" customHeight="1" x14ac:dyDescent="0.25">
      <c r="A201" s="70"/>
      <c r="B201" s="108" t="s">
        <v>221</v>
      </c>
      <c r="C201" s="235"/>
      <c r="D201" s="282"/>
      <c r="E201" s="282"/>
      <c r="F201" s="282"/>
      <c r="G201" s="241"/>
      <c r="H201" s="242"/>
      <c r="I201" s="243"/>
    </row>
    <row r="202" spans="1:9" s="23" customFormat="1" ht="21" customHeight="1" x14ac:dyDescent="0.25">
      <c r="A202" s="52"/>
      <c r="B202" s="53"/>
      <c r="C202" s="249" t="s">
        <v>30</v>
      </c>
      <c r="D202" s="252">
        <f>D154</f>
        <v>2183.13</v>
      </c>
      <c r="E202" s="252">
        <v>36.72</v>
      </c>
      <c r="F202" s="254">
        <f>D202*E202</f>
        <v>80164.533599999995</v>
      </c>
      <c r="G202" s="238" t="s">
        <v>646</v>
      </c>
      <c r="H202" s="239"/>
      <c r="I202" s="240"/>
    </row>
    <row r="203" spans="1:9" s="23" customFormat="1" ht="18.75" customHeight="1" x14ac:dyDescent="0.25">
      <c r="A203" s="52" t="s">
        <v>222</v>
      </c>
      <c r="B203" s="59" t="s">
        <v>223</v>
      </c>
      <c r="C203" s="250"/>
      <c r="D203" s="253"/>
      <c r="E203" s="253"/>
      <c r="F203" s="255"/>
      <c r="G203" s="274"/>
      <c r="H203" s="275"/>
      <c r="I203" s="276"/>
    </row>
    <row r="204" spans="1:9" s="23" customFormat="1" ht="18.75" customHeight="1" x14ac:dyDescent="0.25">
      <c r="A204" s="52"/>
      <c r="B204" s="53"/>
      <c r="C204" s="250"/>
      <c r="D204" s="253"/>
      <c r="E204" s="253"/>
      <c r="F204" s="255"/>
      <c r="G204" s="274"/>
      <c r="H204" s="275"/>
      <c r="I204" s="276"/>
    </row>
    <row r="205" spans="1:9" s="23" customFormat="1" ht="31.5" x14ac:dyDescent="0.25">
      <c r="A205" s="52" t="s">
        <v>224</v>
      </c>
      <c r="B205" s="54" t="s">
        <v>225</v>
      </c>
      <c r="C205" s="250"/>
      <c r="D205" s="253"/>
      <c r="E205" s="253"/>
      <c r="F205" s="255"/>
      <c r="G205" s="274"/>
      <c r="H205" s="275"/>
      <c r="I205" s="276"/>
    </row>
    <row r="206" spans="1:9" s="23" customFormat="1" ht="378" x14ac:dyDescent="0.25">
      <c r="A206" s="52"/>
      <c r="B206" s="53" t="s">
        <v>226</v>
      </c>
      <c r="C206" s="250"/>
      <c r="D206" s="253"/>
      <c r="E206" s="253"/>
      <c r="F206" s="255"/>
      <c r="G206" s="274"/>
      <c r="H206" s="275"/>
      <c r="I206" s="276"/>
    </row>
    <row r="207" spans="1:9" s="23" customFormat="1" ht="18.75" customHeight="1" x14ac:dyDescent="0.25">
      <c r="A207" s="52"/>
      <c r="B207" s="53"/>
      <c r="C207" s="235"/>
      <c r="D207" s="282"/>
      <c r="E207" s="282"/>
      <c r="F207" s="262"/>
      <c r="G207" s="241"/>
      <c r="H207" s="242"/>
      <c r="I207" s="243"/>
    </row>
    <row r="208" spans="1:9" s="23" customFormat="1" ht="18.75" x14ac:dyDescent="0.25">
      <c r="A208" s="50" t="s">
        <v>227</v>
      </c>
      <c r="B208" s="73" t="s">
        <v>228</v>
      </c>
      <c r="C208" s="165"/>
      <c r="D208" s="159"/>
      <c r="E208" s="153"/>
      <c r="F208" s="156"/>
      <c r="G208" s="146"/>
      <c r="H208" s="167"/>
      <c r="I208" s="134"/>
    </row>
    <row r="209" spans="1:9" s="23" customFormat="1" ht="31.5" x14ac:dyDescent="0.25">
      <c r="A209" s="52" t="s">
        <v>229</v>
      </c>
      <c r="B209" s="54" t="s">
        <v>230</v>
      </c>
      <c r="C209" s="151" t="s">
        <v>19</v>
      </c>
      <c r="D209" s="160"/>
      <c r="E209" s="154">
        <v>33.06</v>
      </c>
      <c r="F209" s="157">
        <f>D209*E209</f>
        <v>0</v>
      </c>
      <c r="G209" s="148"/>
      <c r="H209" s="168"/>
      <c r="I209" s="105"/>
    </row>
    <row r="210" spans="1:9" s="23" customFormat="1" ht="63" x14ac:dyDescent="0.25">
      <c r="A210" s="70"/>
      <c r="B210" s="108" t="s">
        <v>231</v>
      </c>
      <c r="C210" s="170"/>
      <c r="D210" s="161"/>
      <c r="E210" s="155"/>
      <c r="F210" s="158"/>
      <c r="G210" s="149"/>
      <c r="H210" s="169"/>
      <c r="I210" s="207"/>
    </row>
    <row r="211" spans="1:9" s="23" customFormat="1" ht="15.75" x14ac:dyDescent="0.25">
      <c r="A211" s="50"/>
      <c r="B211" s="73"/>
      <c r="C211" s="249" t="s">
        <v>19</v>
      </c>
      <c r="D211" s="236">
        <v>1314.6</v>
      </c>
      <c r="E211" s="252">
        <v>57.86</v>
      </c>
      <c r="F211" s="254">
        <f>D211*E211</f>
        <v>76062.755999999994</v>
      </c>
      <c r="G211" s="238" t="s">
        <v>647</v>
      </c>
      <c r="H211" s="239"/>
      <c r="I211" s="240"/>
    </row>
    <row r="212" spans="1:9" s="23" customFormat="1" ht="15.75" x14ac:dyDescent="0.25">
      <c r="A212" s="52" t="s">
        <v>232</v>
      </c>
      <c r="B212" s="54" t="s">
        <v>233</v>
      </c>
      <c r="C212" s="250"/>
      <c r="D212" s="251"/>
      <c r="E212" s="253"/>
      <c r="F212" s="255"/>
      <c r="G212" s="274"/>
      <c r="H212" s="275"/>
      <c r="I212" s="276"/>
    </row>
    <row r="213" spans="1:9" s="23" customFormat="1" ht="372" customHeight="1" x14ac:dyDescent="0.25">
      <c r="A213" s="70"/>
      <c r="B213" s="108" t="s">
        <v>234</v>
      </c>
      <c r="C213" s="235"/>
      <c r="D213" s="237"/>
      <c r="E213" s="282"/>
      <c r="F213" s="262"/>
      <c r="G213" s="241"/>
      <c r="H213" s="242"/>
      <c r="I213" s="243"/>
    </row>
    <row r="214" spans="1:9" s="23" customFormat="1" ht="30" customHeight="1" x14ac:dyDescent="0.25">
      <c r="A214" s="74"/>
      <c r="B214" s="318" t="s">
        <v>648</v>
      </c>
      <c r="C214" s="318"/>
      <c r="D214" s="318"/>
      <c r="E214" s="318"/>
      <c r="F214" s="144">
        <f>SUM(F175:F213)</f>
        <v>541537.25450000004</v>
      </c>
      <c r="G214" s="184"/>
      <c r="H214" s="145"/>
      <c r="I214" s="202"/>
    </row>
    <row r="215" spans="1:9" s="23" customFormat="1" ht="18" customHeight="1" x14ac:dyDescent="0.25">
      <c r="A215" s="50" t="s">
        <v>235</v>
      </c>
      <c r="B215" s="317" t="s">
        <v>236</v>
      </c>
      <c r="C215" s="317"/>
      <c r="D215" s="317"/>
      <c r="E215" s="317"/>
      <c r="F215" s="317"/>
      <c r="G215" s="148"/>
      <c r="H215" s="168"/>
      <c r="I215" s="104"/>
    </row>
    <row r="216" spans="1:9" s="23" customFormat="1" ht="15.75" x14ac:dyDescent="0.25">
      <c r="A216" s="50" t="s">
        <v>237</v>
      </c>
      <c r="B216" s="73" t="s">
        <v>238</v>
      </c>
      <c r="C216" s="249" t="s">
        <v>8</v>
      </c>
      <c r="D216" s="236">
        <v>10</v>
      </c>
      <c r="E216" s="252">
        <v>35.21</v>
      </c>
      <c r="F216" s="254">
        <f>D216*E216</f>
        <v>352.1</v>
      </c>
      <c r="G216" s="238" t="s">
        <v>649</v>
      </c>
      <c r="H216" s="239"/>
      <c r="I216" s="240"/>
    </row>
    <row r="217" spans="1:9" s="23" customFormat="1" ht="15.75" x14ac:dyDescent="0.25">
      <c r="A217" s="52" t="s">
        <v>239</v>
      </c>
      <c r="B217" s="54" t="s">
        <v>240</v>
      </c>
      <c r="C217" s="250"/>
      <c r="D217" s="251"/>
      <c r="E217" s="253"/>
      <c r="F217" s="255"/>
      <c r="G217" s="274"/>
      <c r="H217" s="275"/>
      <c r="I217" s="276"/>
    </row>
    <row r="218" spans="1:9" s="23" customFormat="1" ht="63" x14ac:dyDescent="0.25">
      <c r="A218" s="70"/>
      <c r="B218" s="108" t="s">
        <v>241</v>
      </c>
      <c r="C218" s="235"/>
      <c r="D218" s="237"/>
      <c r="E218" s="282"/>
      <c r="F218" s="262"/>
      <c r="G218" s="241"/>
      <c r="H218" s="242"/>
      <c r="I218" s="243"/>
    </row>
    <row r="219" spans="1:9" s="23" customFormat="1" ht="15.75" x14ac:dyDescent="0.25">
      <c r="A219" s="50"/>
      <c r="B219" s="51"/>
      <c r="C219" s="249" t="s">
        <v>8</v>
      </c>
      <c r="D219" s="236">
        <v>3</v>
      </c>
      <c r="E219" s="252">
        <v>47.38</v>
      </c>
      <c r="F219" s="254">
        <f>D219*E219</f>
        <v>142.14000000000001</v>
      </c>
      <c r="G219" s="238" t="s">
        <v>649</v>
      </c>
      <c r="H219" s="239"/>
      <c r="I219" s="240"/>
    </row>
    <row r="220" spans="1:9" s="23" customFormat="1" ht="15.75" x14ac:dyDescent="0.25">
      <c r="A220" s="52" t="s">
        <v>242</v>
      </c>
      <c r="B220" s="54" t="s">
        <v>243</v>
      </c>
      <c r="C220" s="250"/>
      <c r="D220" s="251"/>
      <c r="E220" s="253"/>
      <c r="F220" s="255"/>
      <c r="G220" s="274"/>
      <c r="H220" s="275"/>
      <c r="I220" s="276"/>
    </row>
    <row r="221" spans="1:9" s="23" customFormat="1" ht="63" x14ac:dyDescent="0.25">
      <c r="A221" s="70"/>
      <c r="B221" s="108" t="s">
        <v>244</v>
      </c>
      <c r="C221" s="235"/>
      <c r="D221" s="237"/>
      <c r="E221" s="282"/>
      <c r="F221" s="262"/>
      <c r="G221" s="241"/>
      <c r="H221" s="242"/>
      <c r="I221" s="243"/>
    </row>
    <row r="222" spans="1:9" s="23" customFormat="1" ht="15.75" x14ac:dyDescent="0.25">
      <c r="A222" s="50"/>
      <c r="B222" s="109"/>
      <c r="C222" s="249" t="s">
        <v>8</v>
      </c>
      <c r="D222" s="236">
        <v>3</v>
      </c>
      <c r="E222" s="252">
        <v>155.47999999999999</v>
      </c>
      <c r="F222" s="254">
        <f>D222*E222</f>
        <v>466.43999999999994</v>
      </c>
      <c r="G222" s="238" t="s">
        <v>649</v>
      </c>
      <c r="H222" s="239"/>
      <c r="I222" s="240"/>
    </row>
    <row r="223" spans="1:9" s="23" customFormat="1" ht="15.75" x14ac:dyDescent="0.25">
      <c r="A223" s="52" t="s">
        <v>245</v>
      </c>
      <c r="B223" s="54" t="s">
        <v>246</v>
      </c>
      <c r="C223" s="250"/>
      <c r="D223" s="251"/>
      <c r="E223" s="253"/>
      <c r="F223" s="255"/>
      <c r="G223" s="274"/>
      <c r="H223" s="275"/>
      <c r="I223" s="276"/>
    </row>
    <row r="224" spans="1:9" s="23" customFormat="1" ht="63" x14ac:dyDescent="0.25">
      <c r="A224" s="70"/>
      <c r="B224" s="108" t="s">
        <v>247</v>
      </c>
      <c r="C224" s="235"/>
      <c r="D224" s="237"/>
      <c r="E224" s="282"/>
      <c r="F224" s="262"/>
      <c r="G224" s="241"/>
      <c r="H224" s="242"/>
      <c r="I224" s="243"/>
    </row>
    <row r="225" spans="1:9" s="23" customFormat="1" ht="15.75" x14ac:dyDescent="0.25">
      <c r="A225" s="52"/>
      <c r="B225" s="53"/>
      <c r="C225" s="249" t="s">
        <v>8</v>
      </c>
      <c r="D225" s="236">
        <v>12</v>
      </c>
      <c r="E225" s="252">
        <v>62.17</v>
      </c>
      <c r="F225" s="254">
        <f>D225*E225</f>
        <v>746.04</v>
      </c>
      <c r="G225" s="238" t="s">
        <v>649</v>
      </c>
      <c r="H225" s="239"/>
      <c r="I225" s="240"/>
    </row>
    <row r="226" spans="1:9" s="23" customFormat="1" ht="18.75" customHeight="1" x14ac:dyDescent="0.25">
      <c r="A226" s="52" t="s">
        <v>248</v>
      </c>
      <c r="B226" s="54" t="s">
        <v>249</v>
      </c>
      <c r="C226" s="250"/>
      <c r="D226" s="251"/>
      <c r="E226" s="253"/>
      <c r="F226" s="255"/>
      <c r="G226" s="274"/>
      <c r="H226" s="275"/>
      <c r="I226" s="276"/>
    </row>
    <row r="227" spans="1:9" s="23" customFormat="1" ht="78.75" x14ac:dyDescent="0.25">
      <c r="A227" s="52"/>
      <c r="B227" s="53" t="s">
        <v>250</v>
      </c>
      <c r="C227" s="235"/>
      <c r="D227" s="237"/>
      <c r="E227" s="282"/>
      <c r="F227" s="262"/>
      <c r="G227" s="241"/>
      <c r="H227" s="242"/>
      <c r="I227" s="243"/>
    </row>
    <row r="228" spans="1:9" s="23" customFormat="1" ht="15.75" x14ac:dyDescent="0.25">
      <c r="A228" s="50"/>
      <c r="B228" s="109"/>
      <c r="C228" s="249" t="s">
        <v>8</v>
      </c>
      <c r="D228" s="236">
        <v>5</v>
      </c>
      <c r="E228" s="252">
        <v>142.49</v>
      </c>
      <c r="F228" s="254">
        <f>D228*E228</f>
        <v>712.45</v>
      </c>
      <c r="G228" s="238" t="s">
        <v>649</v>
      </c>
      <c r="H228" s="239"/>
      <c r="I228" s="240"/>
    </row>
    <row r="229" spans="1:9" s="23" customFormat="1" ht="15.75" x14ac:dyDescent="0.25">
      <c r="A229" s="52" t="s">
        <v>251</v>
      </c>
      <c r="B229" s="54" t="s">
        <v>252</v>
      </c>
      <c r="C229" s="250"/>
      <c r="D229" s="251"/>
      <c r="E229" s="253"/>
      <c r="F229" s="255"/>
      <c r="G229" s="274"/>
      <c r="H229" s="275"/>
      <c r="I229" s="276"/>
    </row>
    <row r="230" spans="1:9" s="23" customFormat="1" ht="47.25" x14ac:dyDescent="0.25">
      <c r="A230" s="70"/>
      <c r="B230" s="108" t="s">
        <v>253</v>
      </c>
      <c r="C230" s="235"/>
      <c r="D230" s="237"/>
      <c r="E230" s="282"/>
      <c r="F230" s="262"/>
      <c r="G230" s="241"/>
      <c r="H230" s="242"/>
      <c r="I230" s="243"/>
    </row>
    <row r="231" spans="1:9" s="23" customFormat="1" ht="15.75" x14ac:dyDescent="0.25">
      <c r="A231" s="50"/>
      <c r="B231" s="109"/>
      <c r="C231" s="249" t="s">
        <v>8</v>
      </c>
      <c r="D231" s="236">
        <v>3</v>
      </c>
      <c r="E231" s="252">
        <v>209.02</v>
      </c>
      <c r="F231" s="254">
        <f>D231*E231</f>
        <v>627.06000000000006</v>
      </c>
      <c r="G231" s="238" t="s">
        <v>649</v>
      </c>
      <c r="H231" s="239"/>
      <c r="I231" s="240"/>
    </row>
    <row r="232" spans="1:9" s="23" customFormat="1" ht="15.75" x14ac:dyDescent="0.25">
      <c r="A232" s="52" t="s">
        <v>254</v>
      </c>
      <c r="B232" s="54" t="s">
        <v>255</v>
      </c>
      <c r="C232" s="250"/>
      <c r="D232" s="251"/>
      <c r="E232" s="253"/>
      <c r="F232" s="255"/>
      <c r="G232" s="274"/>
      <c r="H232" s="275"/>
      <c r="I232" s="276"/>
    </row>
    <row r="233" spans="1:9" s="23" customFormat="1" ht="94.5" x14ac:dyDescent="0.25">
      <c r="A233" s="52"/>
      <c r="B233" s="53" t="s">
        <v>256</v>
      </c>
      <c r="C233" s="250"/>
      <c r="D233" s="251"/>
      <c r="E233" s="253"/>
      <c r="F233" s="255"/>
      <c r="G233" s="274"/>
      <c r="H233" s="275"/>
      <c r="I233" s="276"/>
    </row>
    <row r="234" spans="1:9" s="23" customFormat="1" ht="18.75" customHeight="1" x14ac:dyDescent="0.25">
      <c r="A234" s="70"/>
      <c r="B234" s="108"/>
      <c r="C234" s="235"/>
      <c r="D234" s="237"/>
      <c r="E234" s="282"/>
      <c r="F234" s="262"/>
      <c r="G234" s="241"/>
      <c r="H234" s="242"/>
      <c r="I234" s="243"/>
    </row>
    <row r="235" spans="1:9" s="23" customFormat="1" ht="15.75" x14ac:dyDescent="0.25">
      <c r="A235" s="50" t="s">
        <v>257</v>
      </c>
      <c r="B235" s="73" t="s">
        <v>258</v>
      </c>
      <c r="C235" s="249" t="s">
        <v>8</v>
      </c>
      <c r="D235" s="236">
        <v>13</v>
      </c>
      <c r="E235" s="252">
        <v>198.83</v>
      </c>
      <c r="F235" s="254">
        <f>D235*E235</f>
        <v>2584.79</v>
      </c>
      <c r="G235" s="238" t="s">
        <v>649</v>
      </c>
      <c r="H235" s="239"/>
      <c r="I235" s="240"/>
    </row>
    <row r="236" spans="1:9" s="23" customFormat="1" ht="15.75" x14ac:dyDescent="0.25">
      <c r="A236" s="52" t="s">
        <v>259</v>
      </c>
      <c r="B236" s="54" t="s">
        <v>260</v>
      </c>
      <c r="C236" s="250"/>
      <c r="D236" s="251"/>
      <c r="E236" s="253"/>
      <c r="F236" s="255"/>
      <c r="G236" s="274"/>
      <c r="H236" s="275"/>
      <c r="I236" s="276"/>
    </row>
    <row r="237" spans="1:9" s="23" customFormat="1" ht="64.5" customHeight="1" x14ac:dyDescent="0.25">
      <c r="A237" s="70"/>
      <c r="B237" s="108" t="s">
        <v>261</v>
      </c>
      <c r="C237" s="235"/>
      <c r="D237" s="237"/>
      <c r="E237" s="282"/>
      <c r="F237" s="262"/>
      <c r="G237" s="241"/>
      <c r="H237" s="242"/>
      <c r="I237" s="243"/>
    </row>
    <row r="238" spans="1:9" s="23" customFormat="1" ht="18.75" customHeight="1" x14ac:dyDescent="0.25">
      <c r="A238" s="50" t="s">
        <v>262</v>
      </c>
      <c r="B238" s="51" t="s">
        <v>263</v>
      </c>
      <c r="C238" s="249" t="s">
        <v>8</v>
      </c>
      <c r="D238" s="236">
        <v>9</v>
      </c>
      <c r="E238" s="252">
        <v>26.08</v>
      </c>
      <c r="F238" s="254">
        <f>D238*E238</f>
        <v>234.71999999999997</v>
      </c>
      <c r="G238" s="238" t="s">
        <v>649</v>
      </c>
      <c r="H238" s="239"/>
      <c r="I238" s="240"/>
    </row>
    <row r="239" spans="1:9" s="23" customFormat="1" ht="47.25" x14ac:dyDescent="0.25">
      <c r="A239" s="70"/>
      <c r="B239" s="108" t="s">
        <v>264</v>
      </c>
      <c r="C239" s="235"/>
      <c r="D239" s="237"/>
      <c r="E239" s="282"/>
      <c r="F239" s="262"/>
      <c r="G239" s="241"/>
      <c r="H239" s="242"/>
      <c r="I239" s="243"/>
    </row>
    <row r="240" spans="1:9" s="23" customFormat="1" ht="15.75" x14ac:dyDescent="0.25">
      <c r="A240" s="50"/>
      <c r="B240" s="51"/>
      <c r="C240" s="249" t="s">
        <v>8</v>
      </c>
      <c r="D240" s="236">
        <v>9</v>
      </c>
      <c r="E240" s="252">
        <v>35.270000000000003</v>
      </c>
      <c r="F240" s="254">
        <f>D240*E240</f>
        <v>317.43</v>
      </c>
      <c r="G240" s="238" t="s">
        <v>649</v>
      </c>
      <c r="H240" s="239"/>
      <c r="I240" s="240"/>
    </row>
    <row r="241" spans="1:9" s="23" customFormat="1" ht="15.75" x14ac:dyDescent="0.25">
      <c r="A241" s="52" t="s">
        <v>265</v>
      </c>
      <c r="B241" s="54" t="s">
        <v>266</v>
      </c>
      <c r="C241" s="250"/>
      <c r="D241" s="251"/>
      <c r="E241" s="253"/>
      <c r="F241" s="255"/>
      <c r="G241" s="274"/>
      <c r="H241" s="275"/>
      <c r="I241" s="276"/>
    </row>
    <row r="242" spans="1:9" s="23" customFormat="1" ht="47.25" x14ac:dyDescent="0.25">
      <c r="A242" s="52"/>
      <c r="B242" s="53" t="s">
        <v>264</v>
      </c>
      <c r="C242" s="250"/>
      <c r="D242" s="251"/>
      <c r="E242" s="253"/>
      <c r="F242" s="255"/>
      <c r="G242" s="274"/>
      <c r="H242" s="275"/>
      <c r="I242" s="276"/>
    </row>
    <row r="243" spans="1:9" s="23" customFormat="1" ht="18.75" customHeight="1" x14ac:dyDescent="0.25">
      <c r="A243" s="70"/>
      <c r="B243" s="72"/>
      <c r="C243" s="235"/>
      <c r="D243" s="237"/>
      <c r="E243" s="282"/>
      <c r="F243" s="262"/>
      <c r="G243" s="241"/>
      <c r="H243" s="242"/>
      <c r="I243" s="243"/>
    </row>
    <row r="244" spans="1:9" s="23" customFormat="1" ht="18.75" customHeight="1" x14ac:dyDescent="0.25">
      <c r="A244" s="50" t="s">
        <v>267</v>
      </c>
      <c r="B244" s="51" t="s">
        <v>268</v>
      </c>
      <c r="C244" s="249" t="s">
        <v>8</v>
      </c>
      <c r="D244" s="236">
        <v>12</v>
      </c>
      <c r="E244" s="252">
        <v>367.89</v>
      </c>
      <c r="F244" s="254">
        <f>D244*E244</f>
        <v>4414.68</v>
      </c>
      <c r="G244" s="238" t="s">
        <v>649</v>
      </c>
      <c r="H244" s="239"/>
      <c r="I244" s="240"/>
    </row>
    <row r="245" spans="1:9" s="23" customFormat="1" ht="94.5" x14ac:dyDescent="0.25">
      <c r="A245" s="52"/>
      <c r="B245" s="53" t="s">
        <v>269</v>
      </c>
      <c r="C245" s="250"/>
      <c r="D245" s="251"/>
      <c r="E245" s="253"/>
      <c r="F245" s="255"/>
      <c r="G245" s="274"/>
      <c r="H245" s="275"/>
      <c r="I245" s="276"/>
    </row>
    <row r="246" spans="1:9" s="23" customFormat="1" ht="18.75" customHeight="1" x14ac:dyDescent="0.25">
      <c r="A246" s="70"/>
      <c r="B246" s="108"/>
      <c r="C246" s="235"/>
      <c r="D246" s="237"/>
      <c r="E246" s="282"/>
      <c r="F246" s="262"/>
      <c r="G246" s="241"/>
      <c r="H246" s="242"/>
      <c r="I246" s="243"/>
    </row>
    <row r="247" spans="1:9" s="23" customFormat="1" ht="18.75" customHeight="1" x14ac:dyDescent="0.25">
      <c r="A247" s="50" t="s">
        <v>270</v>
      </c>
      <c r="B247" s="51" t="s">
        <v>271</v>
      </c>
      <c r="C247" s="249" t="s">
        <v>8</v>
      </c>
      <c r="D247" s="236">
        <v>1</v>
      </c>
      <c r="E247" s="252">
        <v>62.28</v>
      </c>
      <c r="F247" s="254">
        <f>D247*E247</f>
        <v>62.28</v>
      </c>
      <c r="G247" s="238" t="s">
        <v>649</v>
      </c>
      <c r="H247" s="239"/>
      <c r="I247" s="240"/>
    </row>
    <row r="248" spans="1:9" s="23" customFormat="1" ht="63" x14ac:dyDescent="0.25">
      <c r="A248" s="52"/>
      <c r="B248" s="53" t="s">
        <v>272</v>
      </c>
      <c r="C248" s="250"/>
      <c r="D248" s="251"/>
      <c r="E248" s="253"/>
      <c r="F248" s="255"/>
      <c r="G248" s="274"/>
      <c r="H248" s="275"/>
      <c r="I248" s="276"/>
    </row>
    <row r="249" spans="1:9" s="23" customFormat="1" ht="18.75" customHeight="1" x14ac:dyDescent="0.25">
      <c r="A249" s="70"/>
      <c r="B249" s="108"/>
      <c r="C249" s="235"/>
      <c r="D249" s="237"/>
      <c r="E249" s="282"/>
      <c r="F249" s="262"/>
      <c r="G249" s="241"/>
      <c r="H249" s="242"/>
      <c r="I249" s="243"/>
    </row>
    <row r="250" spans="1:9" s="23" customFormat="1" ht="18.75" customHeight="1" x14ac:dyDescent="0.25">
      <c r="A250" s="50" t="s">
        <v>273</v>
      </c>
      <c r="B250" s="51" t="s">
        <v>274</v>
      </c>
      <c r="C250" s="249" t="s">
        <v>8</v>
      </c>
      <c r="D250" s="236">
        <v>3</v>
      </c>
      <c r="E250" s="252">
        <v>435.7</v>
      </c>
      <c r="F250" s="254">
        <f>D250*E250</f>
        <v>1307.0999999999999</v>
      </c>
      <c r="G250" s="238" t="s">
        <v>649</v>
      </c>
      <c r="H250" s="239"/>
      <c r="I250" s="240"/>
    </row>
    <row r="251" spans="1:9" s="23" customFormat="1" ht="94.5" customHeight="1" x14ac:dyDescent="0.25">
      <c r="A251" s="70"/>
      <c r="B251" s="108" t="s">
        <v>275</v>
      </c>
      <c r="C251" s="235"/>
      <c r="D251" s="237"/>
      <c r="E251" s="282"/>
      <c r="F251" s="262"/>
      <c r="G251" s="241"/>
      <c r="H251" s="242"/>
      <c r="I251" s="243"/>
    </row>
    <row r="252" spans="1:9" s="23" customFormat="1" ht="18.75" customHeight="1" x14ac:dyDescent="0.25">
      <c r="A252" s="52" t="s">
        <v>276</v>
      </c>
      <c r="B252" s="54" t="s">
        <v>277</v>
      </c>
      <c r="C252" s="249" t="s">
        <v>8</v>
      </c>
      <c r="D252" s="236">
        <v>10</v>
      </c>
      <c r="E252" s="252">
        <v>246.27</v>
      </c>
      <c r="F252" s="254">
        <f>D252*E252</f>
        <v>2462.7000000000003</v>
      </c>
      <c r="G252" s="238" t="s">
        <v>649</v>
      </c>
      <c r="H252" s="239"/>
      <c r="I252" s="240"/>
    </row>
    <row r="253" spans="1:9" s="23" customFormat="1" ht="94.5" x14ac:dyDescent="0.25">
      <c r="A253" s="70"/>
      <c r="B253" s="108" t="s">
        <v>278</v>
      </c>
      <c r="C253" s="235"/>
      <c r="D253" s="237"/>
      <c r="E253" s="282"/>
      <c r="F253" s="262"/>
      <c r="G253" s="241"/>
      <c r="H253" s="242"/>
      <c r="I253" s="243"/>
    </row>
    <row r="254" spans="1:9" s="23" customFormat="1" ht="18.75" x14ac:dyDescent="0.25">
      <c r="A254" s="52" t="s">
        <v>279</v>
      </c>
      <c r="B254" s="59" t="s">
        <v>280</v>
      </c>
      <c r="C254" s="166"/>
      <c r="D254" s="160"/>
      <c r="E254" s="154"/>
      <c r="F254" s="157"/>
      <c r="G254" s="148"/>
      <c r="H254" s="168"/>
      <c r="I254" s="104"/>
    </row>
    <row r="255" spans="1:9" s="23" customFormat="1" ht="47.25" x14ac:dyDescent="0.25">
      <c r="A255" s="52"/>
      <c r="B255" s="53" t="s">
        <v>281</v>
      </c>
      <c r="C255" s="166"/>
      <c r="D255" s="160"/>
      <c r="E255" s="154"/>
      <c r="F255" s="157"/>
      <c r="G255" s="148"/>
      <c r="H255" s="168"/>
      <c r="I255" s="104"/>
    </row>
    <row r="256" spans="1:9" s="23" customFormat="1" ht="15.75" x14ac:dyDescent="0.25">
      <c r="A256" s="50"/>
      <c r="B256" s="73"/>
      <c r="C256" s="249" t="s">
        <v>8</v>
      </c>
      <c r="D256" s="236">
        <v>1</v>
      </c>
      <c r="E256" s="252">
        <v>54.5</v>
      </c>
      <c r="F256" s="254">
        <f>D256*E256</f>
        <v>54.5</v>
      </c>
      <c r="G256" s="238" t="str">
        <f>G252</f>
        <v>CONFORME PROJETO HIDROSSANITÁRIO</v>
      </c>
      <c r="H256" s="239"/>
      <c r="I256" s="240"/>
    </row>
    <row r="257" spans="1:9" s="23" customFormat="1" ht="31.5" x14ac:dyDescent="0.25">
      <c r="A257" s="70" t="s">
        <v>282</v>
      </c>
      <c r="B257" s="174" t="s">
        <v>283</v>
      </c>
      <c r="C257" s="235"/>
      <c r="D257" s="237"/>
      <c r="E257" s="282"/>
      <c r="F257" s="262"/>
      <c r="G257" s="241"/>
      <c r="H257" s="242"/>
      <c r="I257" s="243"/>
    </row>
    <row r="258" spans="1:9" s="23" customFormat="1" ht="18.75" x14ac:dyDescent="0.25">
      <c r="A258" s="50"/>
      <c r="B258" s="173"/>
      <c r="C258" s="165"/>
      <c r="D258" s="236">
        <v>13</v>
      </c>
      <c r="E258" s="153"/>
      <c r="F258" s="254">
        <f>D258*E259</f>
        <v>692.38</v>
      </c>
      <c r="G258" s="238" t="str">
        <f>G256</f>
        <v>CONFORME PROJETO HIDROSSANITÁRIO</v>
      </c>
      <c r="H258" s="239"/>
      <c r="I258" s="240"/>
    </row>
    <row r="259" spans="1:9" s="23" customFormat="1" ht="31.5" x14ac:dyDescent="0.25">
      <c r="A259" s="52" t="s">
        <v>284</v>
      </c>
      <c r="B259" s="71" t="s">
        <v>285</v>
      </c>
      <c r="C259" s="151" t="s">
        <v>8</v>
      </c>
      <c r="D259" s="251"/>
      <c r="E259" s="154">
        <v>53.26</v>
      </c>
      <c r="F259" s="255"/>
      <c r="G259" s="274"/>
      <c r="H259" s="275"/>
      <c r="I259" s="276"/>
    </row>
    <row r="260" spans="1:9" s="23" customFormat="1" ht="18.75" x14ac:dyDescent="0.25">
      <c r="A260" s="70"/>
      <c r="B260" s="108"/>
      <c r="C260" s="170"/>
      <c r="D260" s="237"/>
      <c r="E260" s="155"/>
      <c r="F260" s="262"/>
      <c r="G260" s="241"/>
      <c r="H260" s="242"/>
      <c r="I260" s="243"/>
    </row>
    <row r="261" spans="1:9" s="23" customFormat="1" ht="18.75" x14ac:dyDescent="0.25">
      <c r="A261" s="52" t="s">
        <v>286</v>
      </c>
      <c r="B261" s="59" t="s">
        <v>287</v>
      </c>
      <c r="C261" s="166"/>
      <c r="D261" s="160"/>
      <c r="E261" s="154"/>
      <c r="F261" s="157"/>
      <c r="G261" s="148"/>
      <c r="H261" s="168"/>
      <c r="I261" s="104"/>
    </row>
    <row r="262" spans="1:9" s="23" customFormat="1" ht="47.25" x14ac:dyDescent="0.25">
      <c r="A262" s="52"/>
      <c r="B262" s="53" t="s">
        <v>288</v>
      </c>
      <c r="C262" s="166"/>
      <c r="D262" s="160"/>
      <c r="E262" s="154"/>
      <c r="F262" s="157"/>
      <c r="G262" s="148"/>
      <c r="H262" s="168"/>
      <c r="I262" s="104"/>
    </row>
    <row r="263" spans="1:9" s="23" customFormat="1" ht="18.75" x14ac:dyDescent="0.25">
      <c r="A263" s="52"/>
      <c r="B263" s="59"/>
      <c r="C263" s="166"/>
      <c r="D263" s="160"/>
      <c r="E263" s="154"/>
      <c r="F263" s="157"/>
      <c r="G263" s="148"/>
      <c r="H263" s="168"/>
      <c r="I263" s="104"/>
    </row>
    <row r="264" spans="1:9" s="23" customFormat="1" ht="18.75" x14ac:dyDescent="0.25">
      <c r="A264" s="50" t="s">
        <v>289</v>
      </c>
      <c r="B264" s="51" t="s">
        <v>290</v>
      </c>
      <c r="C264" s="150" t="s">
        <v>8</v>
      </c>
      <c r="D264" s="236">
        <v>2</v>
      </c>
      <c r="E264" s="252">
        <v>56.76</v>
      </c>
      <c r="F264" s="254">
        <f>D264*E264</f>
        <v>113.52</v>
      </c>
      <c r="G264" s="238" t="str">
        <f>G258</f>
        <v>CONFORME PROJETO HIDROSSANITÁRIO</v>
      </c>
      <c r="H264" s="239"/>
      <c r="I264" s="240"/>
    </row>
    <row r="265" spans="1:9" s="23" customFormat="1" ht="18.75" x14ac:dyDescent="0.25">
      <c r="A265" s="70"/>
      <c r="B265" s="108"/>
      <c r="C265" s="170"/>
      <c r="D265" s="237"/>
      <c r="E265" s="282"/>
      <c r="F265" s="262"/>
      <c r="G265" s="241"/>
      <c r="H265" s="242"/>
      <c r="I265" s="243"/>
    </row>
    <row r="266" spans="1:9" s="23" customFormat="1" ht="18.75" x14ac:dyDescent="0.25">
      <c r="A266" s="50" t="s">
        <v>291</v>
      </c>
      <c r="B266" s="51" t="s">
        <v>292</v>
      </c>
      <c r="C266" s="150" t="s">
        <v>8</v>
      </c>
      <c r="D266" s="236">
        <v>7</v>
      </c>
      <c r="E266" s="252">
        <v>69.06</v>
      </c>
      <c r="F266" s="254">
        <f>D266*E266</f>
        <v>483.42</v>
      </c>
      <c r="G266" s="238" t="str">
        <f>G258</f>
        <v>CONFORME PROJETO HIDROSSANITÁRIO</v>
      </c>
      <c r="H266" s="239"/>
      <c r="I266" s="240"/>
    </row>
    <row r="267" spans="1:9" s="23" customFormat="1" ht="18.75" x14ac:dyDescent="0.25">
      <c r="A267" s="70"/>
      <c r="B267" s="108"/>
      <c r="C267" s="170"/>
      <c r="D267" s="237"/>
      <c r="E267" s="282"/>
      <c r="F267" s="262"/>
      <c r="G267" s="241"/>
      <c r="H267" s="242"/>
      <c r="I267" s="243"/>
    </row>
    <row r="268" spans="1:9" s="23" customFormat="1" ht="18.75" x14ac:dyDescent="0.25">
      <c r="A268" s="50" t="s">
        <v>293</v>
      </c>
      <c r="B268" s="51" t="s">
        <v>294</v>
      </c>
      <c r="C268" s="150" t="s">
        <v>8</v>
      </c>
      <c r="D268" s="236">
        <v>8</v>
      </c>
      <c r="E268" s="252">
        <v>116.16</v>
      </c>
      <c r="F268" s="254">
        <f>D268*E268</f>
        <v>929.28</v>
      </c>
      <c r="G268" s="238" t="str">
        <f>G258</f>
        <v>CONFORME PROJETO HIDROSSANITÁRIO</v>
      </c>
      <c r="H268" s="239"/>
      <c r="I268" s="240"/>
    </row>
    <row r="269" spans="1:9" s="23" customFormat="1" ht="18.75" x14ac:dyDescent="0.25">
      <c r="A269" s="70"/>
      <c r="B269" s="108"/>
      <c r="C269" s="170"/>
      <c r="D269" s="237"/>
      <c r="E269" s="282"/>
      <c r="F269" s="262"/>
      <c r="G269" s="241"/>
      <c r="H269" s="242"/>
      <c r="I269" s="243"/>
    </row>
    <row r="270" spans="1:9" s="23" customFormat="1" ht="18.75" x14ac:dyDescent="0.25">
      <c r="A270" s="52"/>
      <c r="B270" s="53"/>
      <c r="C270" s="166"/>
      <c r="D270" s="160"/>
      <c r="E270" s="154"/>
      <c r="F270" s="157"/>
      <c r="G270" s="148"/>
      <c r="H270" s="168"/>
      <c r="I270" s="104"/>
    </row>
    <row r="271" spans="1:9" s="23" customFormat="1" ht="18.75" x14ac:dyDescent="0.25">
      <c r="A271" s="52" t="s">
        <v>295</v>
      </c>
      <c r="B271" s="59" t="s">
        <v>296</v>
      </c>
      <c r="C271" s="166"/>
      <c r="D271" s="160"/>
      <c r="E271" s="154"/>
      <c r="F271" s="157"/>
      <c r="G271" s="148"/>
      <c r="H271" s="168"/>
      <c r="I271" s="104"/>
    </row>
    <row r="272" spans="1:9" s="23" customFormat="1" ht="94.5" x14ac:dyDescent="0.25">
      <c r="A272" s="52"/>
      <c r="B272" s="53" t="s">
        <v>297</v>
      </c>
      <c r="C272" s="166"/>
      <c r="D272" s="160"/>
      <c r="E272" s="154"/>
      <c r="F272" s="157"/>
      <c r="G272" s="148"/>
      <c r="H272" s="168"/>
      <c r="I272" s="104"/>
    </row>
    <row r="273" spans="1:9" s="23" customFormat="1" ht="18.75" x14ac:dyDescent="0.25">
      <c r="A273" s="52"/>
      <c r="B273" s="59"/>
      <c r="C273" s="166"/>
      <c r="D273" s="160"/>
      <c r="E273" s="154"/>
      <c r="F273" s="157"/>
      <c r="G273" s="148"/>
      <c r="H273" s="168"/>
      <c r="I273" s="104"/>
    </row>
    <row r="274" spans="1:9" s="23" customFormat="1" ht="15.75" x14ac:dyDescent="0.25">
      <c r="A274" s="50"/>
      <c r="B274" s="109"/>
      <c r="C274" s="249" t="s">
        <v>23</v>
      </c>
      <c r="D274" s="236">
        <f>30.2+157.8</f>
        <v>188</v>
      </c>
      <c r="E274" s="252">
        <v>24.71</v>
      </c>
      <c r="F274" s="254">
        <f>D274*E274</f>
        <v>4645.4800000000005</v>
      </c>
      <c r="G274" s="380" t="s">
        <v>649</v>
      </c>
      <c r="H274" s="381"/>
      <c r="I274" s="382"/>
    </row>
    <row r="275" spans="1:9" s="23" customFormat="1" ht="31.5" x14ac:dyDescent="0.25">
      <c r="A275" s="70" t="s">
        <v>298</v>
      </c>
      <c r="B275" s="72" t="s">
        <v>299</v>
      </c>
      <c r="C275" s="235"/>
      <c r="D275" s="237"/>
      <c r="E275" s="282"/>
      <c r="F275" s="262"/>
      <c r="G275" s="386"/>
      <c r="H275" s="387"/>
      <c r="I275" s="388"/>
    </row>
    <row r="276" spans="1:9" s="23" customFormat="1" ht="15.75" x14ac:dyDescent="0.25">
      <c r="A276" s="50"/>
      <c r="B276" s="109"/>
      <c r="C276" s="249" t="s">
        <v>23</v>
      </c>
      <c r="D276" s="236">
        <f>65.8+31.59</f>
        <v>97.39</v>
      </c>
      <c r="E276" s="252">
        <v>34.119999999999997</v>
      </c>
      <c r="F276" s="254">
        <f>D276*E276</f>
        <v>3322.9467999999997</v>
      </c>
      <c r="G276" s="380" t="s">
        <v>649</v>
      </c>
      <c r="H276" s="381"/>
      <c r="I276" s="382"/>
    </row>
    <row r="277" spans="1:9" s="23" customFormat="1" ht="31.5" x14ac:dyDescent="0.25">
      <c r="A277" s="70" t="s">
        <v>300</v>
      </c>
      <c r="B277" s="72" t="s">
        <v>301</v>
      </c>
      <c r="C277" s="235"/>
      <c r="D277" s="237"/>
      <c r="E277" s="282"/>
      <c r="F277" s="262"/>
      <c r="G277" s="386"/>
      <c r="H277" s="387"/>
      <c r="I277" s="388"/>
    </row>
    <row r="278" spans="1:9" s="23" customFormat="1" ht="15.75" x14ac:dyDescent="0.25">
      <c r="A278" s="50"/>
      <c r="B278" s="109"/>
      <c r="C278" s="249" t="s">
        <v>23</v>
      </c>
      <c r="D278" s="236">
        <f>21.1+94.82</f>
        <v>115.91999999999999</v>
      </c>
      <c r="E278" s="252">
        <v>42.76</v>
      </c>
      <c r="F278" s="254">
        <f>D278*E278</f>
        <v>4956.7391999999991</v>
      </c>
      <c r="G278" s="380" t="s">
        <v>649</v>
      </c>
      <c r="H278" s="381"/>
      <c r="I278" s="382"/>
    </row>
    <row r="279" spans="1:9" s="23" customFormat="1" ht="31.5" x14ac:dyDescent="0.25">
      <c r="A279" s="70" t="s">
        <v>302</v>
      </c>
      <c r="B279" s="72" t="s">
        <v>303</v>
      </c>
      <c r="C279" s="235"/>
      <c r="D279" s="237"/>
      <c r="E279" s="282"/>
      <c r="F279" s="262"/>
      <c r="G279" s="386"/>
      <c r="H279" s="387"/>
      <c r="I279" s="388"/>
    </row>
    <row r="280" spans="1:9" s="23" customFormat="1" ht="15.75" x14ac:dyDescent="0.25">
      <c r="A280" s="50" t="s">
        <v>304</v>
      </c>
      <c r="B280" s="73" t="s">
        <v>305</v>
      </c>
      <c r="C280" s="249" t="s">
        <v>8</v>
      </c>
      <c r="D280" s="236">
        <v>2</v>
      </c>
      <c r="E280" s="252">
        <v>615.99</v>
      </c>
      <c r="F280" s="254">
        <f>D280*E280</f>
        <v>1231.98</v>
      </c>
      <c r="G280" s="238" t="s">
        <v>649</v>
      </c>
      <c r="H280" s="239"/>
      <c r="I280" s="240"/>
    </row>
    <row r="281" spans="1:9" s="23" customFormat="1" ht="94.5" x14ac:dyDescent="0.25">
      <c r="A281" s="52"/>
      <c r="B281" s="53" t="s">
        <v>306</v>
      </c>
      <c r="C281" s="250"/>
      <c r="D281" s="251"/>
      <c r="E281" s="253"/>
      <c r="F281" s="255"/>
      <c r="G281" s="274"/>
      <c r="H281" s="275"/>
      <c r="I281" s="276"/>
    </row>
    <row r="282" spans="1:9" s="23" customFormat="1" ht="18.75" customHeight="1" x14ac:dyDescent="0.25">
      <c r="A282" s="52"/>
      <c r="B282" s="59"/>
      <c r="C282" s="250"/>
      <c r="D282" s="251"/>
      <c r="E282" s="253"/>
      <c r="F282" s="255"/>
      <c r="G282" s="274"/>
      <c r="H282" s="275"/>
      <c r="I282" s="276"/>
    </row>
    <row r="283" spans="1:9" s="23" customFormat="1" ht="15.75" x14ac:dyDescent="0.25">
      <c r="A283" s="70" t="s">
        <v>307</v>
      </c>
      <c r="B283" s="72" t="s">
        <v>308</v>
      </c>
      <c r="C283" s="235"/>
      <c r="D283" s="237"/>
      <c r="E283" s="282"/>
      <c r="F283" s="262"/>
      <c r="G283" s="241"/>
      <c r="H283" s="242"/>
      <c r="I283" s="243"/>
    </row>
    <row r="284" spans="1:9" s="23" customFormat="1" ht="18.75" x14ac:dyDescent="0.25">
      <c r="A284" s="50"/>
      <c r="B284" s="109"/>
      <c r="C284" s="165"/>
      <c r="D284" s="159"/>
      <c r="E284" s="153"/>
      <c r="F284" s="156"/>
      <c r="G284" s="238" t="str">
        <f>G280</f>
        <v>CONFORME PROJETO HIDROSSANITÁRIO</v>
      </c>
      <c r="H284" s="239"/>
      <c r="I284" s="240"/>
    </row>
    <row r="285" spans="1:9" s="23" customFormat="1" ht="18.75" x14ac:dyDescent="0.25">
      <c r="A285" s="52" t="s">
        <v>309</v>
      </c>
      <c r="B285" s="54" t="s">
        <v>310</v>
      </c>
      <c r="C285" s="151" t="s">
        <v>8</v>
      </c>
      <c r="D285" s="160">
        <v>3</v>
      </c>
      <c r="E285" s="154">
        <v>1143.81</v>
      </c>
      <c r="F285" s="157">
        <f>D285*E285</f>
        <v>3431.43</v>
      </c>
      <c r="G285" s="274"/>
      <c r="H285" s="275"/>
      <c r="I285" s="276"/>
    </row>
    <row r="286" spans="1:9" s="23" customFormat="1" ht="18.75" x14ac:dyDescent="0.25">
      <c r="A286" s="70"/>
      <c r="B286" s="72"/>
      <c r="C286" s="170"/>
      <c r="D286" s="161"/>
      <c r="E286" s="155"/>
      <c r="F286" s="158"/>
      <c r="G286" s="241"/>
      <c r="H286" s="242"/>
      <c r="I286" s="243"/>
    </row>
    <row r="287" spans="1:9" s="23" customFormat="1" ht="18.75" x14ac:dyDescent="0.25">
      <c r="A287" s="50" t="s">
        <v>311</v>
      </c>
      <c r="B287" s="73" t="s">
        <v>312</v>
      </c>
      <c r="C287" s="165"/>
      <c r="D287" s="159"/>
      <c r="E287" s="153"/>
      <c r="F287" s="156"/>
      <c r="G287" s="146"/>
      <c r="H287" s="167"/>
      <c r="I287" s="134"/>
    </row>
    <row r="288" spans="1:9" s="23" customFormat="1" ht="51" customHeight="1" x14ac:dyDescent="0.25">
      <c r="A288" s="52" t="s">
        <v>313</v>
      </c>
      <c r="B288" s="54" t="s">
        <v>314</v>
      </c>
      <c r="C288" s="250" t="s">
        <v>8</v>
      </c>
      <c r="D288" s="251">
        <v>2</v>
      </c>
      <c r="E288" s="283">
        <v>1436.22</v>
      </c>
      <c r="F288" s="255">
        <f>D288*E288</f>
        <v>2872.44</v>
      </c>
      <c r="G288" s="274" t="s">
        <v>649</v>
      </c>
      <c r="H288" s="275"/>
      <c r="I288" s="276"/>
    </row>
    <row r="289" spans="1:9" s="23" customFormat="1" ht="94.5" customHeight="1" x14ac:dyDescent="0.25">
      <c r="A289" s="70"/>
      <c r="B289" s="108" t="s">
        <v>315</v>
      </c>
      <c r="C289" s="235"/>
      <c r="D289" s="237"/>
      <c r="E289" s="261"/>
      <c r="F289" s="262"/>
      <c r="G289" s="241"/>
      <c r="H289" s="242"/>
      <c r="I289" s="243"/>
    </row>
    <row r="290" spans="1:9" s="23" customFormat="1" ht="18.75" customHeight="1" x14ac:dyDescent="0.25">
      <c r="A290" s="52" t="s">
        <v>316</v>
      </c>
      <c r="B290" s="54" t="s">
        <v>317</v>
      </c>
      <c r="C290" s="249" t="s">
        <v>8</v>
      </c>
      <c r="D290" s="236">
        <v>18</v>
      </c>
      <c r="E290" s="252">
        <v>20.76</v>
      </c>
      <c r="F290" s="254">
        <f>D290*E290</f>
        <v>373.68</v>
      </c>
      <c r="G290" s="380" t="str">
        <f>G293</f>
        <v>CONFORME PROJETO HIDROSSANITÁRIO</v>
      </c>
      <c r="H290" s="239"/>
      <c r="I290" s="240"/>
    </row>
    <row r="291" spans="1:9" s="23" customFormat="1" ht="47.25" x14ac:dyDescent="0.25">
      <c r="A291" s="52"/>
      <c r="B291" s="53" t="s">
        <v>318</v>
      </c>
      <c r="C291" s="250"/>
      <c r="D291" s="251"/>
      <c r="E291" s="253"/>
      <c r="F291" s="255"/>
      <c r="G291" s="274"/>
      <c r="H291" s="275"/>
      <c r="I291" s="276"/>
    </row>
    <row r="292" spans="1:9" s="23" customFormat="1" ht="18.75" customHeight="1" x14ac:dyDescent="0.25">
      <c r="A292" s="52"/>
      <c r="B292" s="53"/>
      <c r="C292" s="235"/>
      <c r="D292" s="237"/>
      <c r="E292" s="282"/>
      <c r="F292" s="262"/>
      <c r="G292" s="241"/>
      <c r="H292" s="242"/>
      <c r="I292" s="243"/>
    </row>
    <row r="293" spans="1:9" s="23" customFormat="1" ht="18.75" customHeight="1" x14ac:dyDescent="0.25">
      <c r="A293" s="50" t="s">
        <v>319</v>
      </c>
      <c r="B293" s="51" t="s">
        <v>320</v>
      </c>
      <c r="C293" s="249" t="s">
        <v>8</v>
      </c>
      <c r="D293" s="236">
        <v>13</v>
      </c>
      <c r="E293" s="252">
        <v>136.13</v>
      </c>
      <c r="F293" s="254">
        <f>D293*E293</f>
        <v>1769.69</v>
      </c>
      <c r="G293" s="380" t="s">
        <v>649</v>
      </c>
      <c r="H293" s="381"/>
      <c r="I293" s="382"/>
    </row>
    <row r="294" spans="1:9" s="23" customFormat="1" ht="63" x14ac:dyDescent="0.25">
      <c r="A294" s="52"/>
      <c r="B294" s="53" t="s">
        <v>321</v>
      </c>
      <c r="C294" s="250"/>
      <c r="D294" s="251"/>
      <c r="E294" s="253"/>
      <c r="F294" s="255"/>
      <c r="G294" s="383"/>
      <c r="H294" s="384"/>
      <c r="I294" s="385"/>
    </row>
    <row r="295" spans="1:9" s="23" customFormat="1" ht="18.75" customHeight="1" x14ac:dyDescent="0.25">
      <c r="A295" s="70"/>
      <c r="B295" s="72"/>
      <c r="C295" s="235"/>
      <c r="D295" s="237"/>
      <c r="E295" s="282"/>
      <c r="F295" s="262"/>
      <c r="G295" s="386"/>
      <c r="H295" s="387"/>
      <c r="I295" s="388"/>
    </row>
    <row r="296" spans="1:9" s="23" customFormat="1" ht="18.75" customHeight="1" x14ac:dyDescent="0.25">
      <c r="A296" s="50" t="s">
        <v>322</v>
      </c>
      <c r="B296" s="51" t="s">
        <v>323</v>
      </c>
      <c r="C296" s="249" t="s">
        <v>8</v>
      </c>
      <c r="D296" s="236">
        <v>3</v>
      </c>
      <c r="E296" s="252">
        <v>290.08</v>
      </c>
      <c r="F296" s="254">
        <f>D296*E296</f>
        <v>870.24</v>
      </c>
      <c r="G296" s="238" t="s">
        <v>649</v>
      </c>
      <c r="H296" s="239"/>
      <c r="I296" s="240"/>
    </row>
    <row r="297" spans="1:9" s="23" customFormat="1" ht="83.25" customHeight="1" x14ac:dyDescent="0.25">
      <c r="A297" s="70"/>
      <c r="B297" s="108" t="s">
        <v>324</v>
      </c>
      <c r="C297" s="235"/>
      <c r="D297" s="237"/>
      <c r="E297" s="282"/>
      <c r="F297" s="262"/>
      <c r="G297" s="241"/>
      <c r="H297" s="242"/>
      <c r="I297" s="243"/>
    </row>
    <row r="298" spans="1:9" s="23" customFormat="1" ht="24.75" customHeight="1" x14ac:dyDescent="0.25">
      <c r="A298" s="74"/>
      <c r="B298" s="352" t="s">
        <v>651</v>
      </c>
      <c r="C298" s="228"/>
      <c r="D298" s="228"/>
      <c r="E298" s="228"/>
      <c r="F298" s="123">
        <f>SUM(F216:F297)</f>
        <v>40177.656000000003</v>
      </c>
      <c r="G298" s="307"/>
      <c r="H298" s="308"/>
      <c r="I298" s="309"/>
    </row>
    <row r="299" spans="1:9" s="23" customFormat="1" ht="18.75" x14ac:dyDescent="0.25">
      <c r="A299" s="47" t="s">
        <v>325</v>
      </c>
      <c r="B299" s="280" t="s">
        <v>326</v>
      </c>
      <c r="C299" s="281"/>
      <c r="D299" s="281"/>
      <c r="E299" s="281"/>
      <c r="F299" s="281"/>
      <c r="G299" s="281"/>
      <c r="H299" s="281"/>
      <c r="I299" s="316"/>
    </row>
    <row r="300" spans="1:9" s="23" customFormat="1" ht="18.75" x14ac:dyDescent="0.25">
      <c r="A300" s="52" t="s">
        <v>327</v>
      </c>
      <c r="B300" s="59" t="s">
        <v>185</v>
      </c>
      <c r="C300" s="166"/>
      <c r="D300" s="160"/>
      <c r="E300" s="154"/>
      <c r="F300" s="157"/>
      <c r="G300" s="148"/>
      <c r="H300" s="168"/>
      <c r="I300" s="105"/>
    </row>
    <row r="301" spans="1:9" s="23" customFormat="1" ht="31.5" x14ac:dyDescent="0.25">
      <c r="A301" s="50" t="s">
        <v>328</v>
      </c>
      <c r="B301" s="51" t="s">
        <v>329</v>
      </c>
      <c r="C301" s="249" t="s">
        <v>8</v>
      </c>
      <c r="D301" s="358">
        <v>8</v>
      </c>
      <c r="E301" s="252">
        <v>334.19</v>
      </c>
      <c r="F301" s="254">
        <f>D301*E301</f>
        <v>2673.52</v>
      </c>
      <c r="G301" s="238" t="s">
        <v>649</v>
      </c>
      <c r="H301" s="239"/>
      <c r="I301" s="240"/>
    </row>
    <row r="302" spans="1:9" s="23" customFormat="1" ht="108.75" customHeight="1" x14ac:dyDescent="0.25">
      <c r="A302" s="70"/>
      <c r="B302" s="108" t="s">
        <v>330</v>
      </c>
      <c r="C302" s="235"/>
      <c r="D302" s="360"/>
      <c r="E302" s="282"/>
      <c r="F302" s="262"/>
      <c r="G302" s="241"/>
      <c r="H302" s="242"/>
      <c r="I302" s="243"/>
    </row>
    <row r="303" spans="1:9" s="23" customFormat="1" ht="15.75" x14ac:dyDescent="0.25">
      <c r="A303" s="50"/>
      <c r="B303" s="109"/>
      <c r="C303" s="249" t="s">
        <v>8</v>
      </c>
      <c r="D303" s="236">
        <v>2</v>
      </c>
      <c r="E303" s="252">
        <v>96.57</v>
      </c>
      <c r="F303" s="254">
        <f>D303*E303</f>
        <v>193.14</v>
      </c>
      <c r="G303" s="238" t="str">
        <f>G301</f>
        <v>CONFORME PROJETO HIDROSSANITÁRIO</v>
      </c>
      <c r="H303" s="239"/>
      <c r="I303" s="240"/>
    </row>
    <row r="304" spans="1:9" s="23" customFormat="1" ht="15.75" x14ac:dyDescent="0.25">
      <c r="A304" s="52" t="s">
        <v>331</v>
      </c>
      <c r="B304" s="71" t="s">
        <v>332</v>
      </c>
      <c r="C304" s="250"/>
      <c r="D304" s="251"/>
      <c r="E304" s="253"/>
      <c r="F304" s="255"/>
      <c r="G304" s="274"/>
      <c r="H304" s="275"/>
      <c r="I304" s="276"/>
    </row>
    <row r="305" spans="1:9" s="23" customFormat="1" ht="63" x14ac:dyDescent="0.25">
      <c r="A305" s="70"/>
      <c r="B305" s="132" t="s">
        <v>333</v>
      </c>
      <c r="C305" s="235"/>
      <c r="D305" s="237"/>
      <c r="E305" s="282"/>
      <c r="F305" s="262"/>
      <c r="G305" s="241"/>
      <c r="H305" s="242"/>
      <c r="I305" s="243"/>
    </row>
    <row r="306" spans="1:9" s="23" customFormat="1" ht="15.75" x14ac:dyDescent="0.25">
      <c r="A306" s="50"/>
      <c r="B306" s="109"/>
      <c r="C306" s="249" t="s">
        <v>23</v>
      </c>
      <c r="D306" s="236">
        <v>223</v>
      </c>
      <c r="E306" s="252">
        <v>247.42</v>
      </c>
      <c r="F306" s="254">
        <f>D306*E306</f>
        <v>55174.659999999996</v>
      </c>
      <c r="G306" s="238" t="str">
        <f>G301</f>
        <v>CONFORME PROJETO HIDROSSANITÁRIO</v>
      </c>
      <c r="H306" s="239"/>
      <c r="I306" s="240"/>
    </row>
    <row r="307" spans="1:9" s="23" customFormat="1" ht="31.5" x14ac:dyDescent="0.25">
      <c r="A307" s="52" t="s">
        <v>334</v>
      </c>
      <c r="B307" s="57" t="s">
        <v>335</v>
      </c>
      <c r="C307" s="250"/>
      <c r="D307" s="251"/>
      <c r="E307" s="253"/>
      <c r="F307" s="255"/>
      <c r="G307" s="274"/>
      <c r="H307" s="275"/>
      <c r="I307" s="276"/>
    </row>
    <row r="308" spans="1:9" s="23" customFormat="1" ht="110.25" x14ac:dyDescent="0.25">
      <c r="A308" s="70"/>
      <c r="B308" s="176" t="s">
        <v>336</v>
      </c>
      <c r="C308" s="235"/>
      <c r="D308" s="237"/>
      <c r="E308" s="282"/>
      <c r="F308" s="262"/>
      <c r="G308" s="241"/>
      <c r="H308" s="242"/>
      <c r="I308" s="243"/>
    </row>
    <row r="309" spans="1:9" s="23" customFormat="1" ht="18.75" x14ac:dyDescent="0.25">
      <c r="A309" s="52"/>
      <c r="B309" s="53"/>
      <c r="C309" s="166"/>
      <c r="D309" s="160"/>
      <c r="E309" s="154"/>
      <c r="F309" s="157"/>
      <c r="G309" s="148"/>
      <c r="H309" s="168"/>
      <c r="I309" s="104"/>
    </row>
    <row r="310" spans="1:9" s="23" customFormat="1" ht="18.75" x14ac:dyDescent="0.25">
      <c r="A310" s="52" t="s">
        <v>337</v>
      </c>
      <c r="B310" s="59" t="s">
        <v>338</v>
      </c>
      <c r="C310" s="166"/>
      <c r="D310" s="160"/>
      <c r="E310" s="154"/>
      <c r="F310" s="157"/>
      <c r="G310" s="148"/>
      <c r="H310" s="168"/>
      <c r="I310" s="104"/>
    </row>
    <row r="311" spans="1:9" s="23" customFormat="1" ht="94.5" x14ac:dyDescent="0.25">
      <c r="A311" s="52"/>
      <c r="B311" s="53" t="s">
        <v>339</v>
      </c>
      <c r="C311" s="166"/>
      <c r="D311" s="160"/>
      <c r="E311" s="154"/>
      <c r="F311" s="157"/>
      <c r="G311" s="148"/>
      <c r="H311" s="168"/>
      <c r="I311" s="104"/>
    </row>
    <row r="312" spans="1:9" s="23" customFormat="1" ht="18.75" x14ac:dyDescent="0.25">
      <c r="A312" s="50"/>
      <c r="B312" s="73"/>
      <c r="C312" s="165"/>
      <c r="D312" s="159"/>
      <c r="E312" s="153"/>
      <c r="F312" s="156"/>
      <c r="G312" s="146"/>
      <c r="H312" s="167"/>
      <c r="I312" s="134"/>
    </row>
    <row r="313" spans="1:9" s="23" customFormat="1" ht="18.75" x14ac:dyDescent="0.25">
      <c r="A313" s="52" t="s">
        <v>340</v>
      </c>
      <c r="B313" s="54" t="s">
        <v>341</v>
      </c>
      <c r="C313" s="151" t="s">
        <v>23</v>
      </c>
      <c r="D313" s="160">
        <v>64.67</v>
      </c>
      <c r="E313" s="154">
        <v>20.48</v>
      </c>
      <c r="F313" s="157">
        <f>D313*E313</f>
        <v>1324.4416000000001</v>
      </c>
      <c r="G313" s="148"/>
      <c r="H313" s="168"/>
      <c r="I313" s="105"/>
    </row>
    <row r="314" spans="1:9" s="23" customFormat="1" ht="18.75" x14ac:dyDescent="0.25">
      <c r="A314" s="70"/>
      <c r="B314" s="108"/>
      <c r="C314" s="170"/>
      <c r="D314" s="161"/>
      <c r="E314" s="155"/>
      <c r="F314" s="158"/>
      <c r="G314" s="177"/>
      <c r="H314" s="169"/>
      <c r="I314" s="207"/>
    </row>
    <row r="315" spans="1:9" s="23" customFormat="1" ht="18.75" customHeight="1" x14ac:dyDescent="0.25">
      <c r="A315" s="50" t="s">
        <v>342</v>
      </c>
      <c r="B315" s="51" t="s">
        <v>343</v>
      </c>
      <c r="C315" s="249" t="s">
        <v>23</v>
      </c>
      <c r="D315" s="236">
        <v>64.61</v>
      </c>
      <c r="E315" s="252">
        <v>28.54</v>
      </c>
      <c r="F315" s="254">
        <f>D315*E315</f>
        <v>1843.9694</v>
      </c>
      <c r="G315" s="146"/>
      <c r="H315" s="167"/>
      <c r="I315" s="208"/>
    </row>
    <row r="316" spans="1:9" s="23" customFormat="1" ht="18.75" customHeight="1" x14ac:dyDescent="0.25">
      <c r="A316" s="70"/>
      <c r="B316" s="108"/>
      <c r="C316" s="235"/>
      <c r="D316" s="237"/>
      <c r="E316" s="282"/>
      <c r="F316" s="262"/>
      <c r="G316" s="149"/>
      <c r="H316" s="169"/>
      <c r="I316" s="207"/>
    </row>
    <row r="317" spans="1:9" s="23" customFormat="1" ht="18.75" customHeight="1" x14ac:dyDescent="0.25">
      <c r="A317" s="50" t="s">
        <v>344</v>
      </c>
      <c r="B317" s="51" t="s">
        <v>345</v>
      </c>
      <c r="C317" s="249" t="s">
        <v>23</v>
      </c>
      <c r="D317" s="236">
        <v>8.4700000000000006</v>
      </c>
      <c r="E317" s="252">
        <v>26.19</v>
      </c>
      <c r="F317" s="254">
        <f>D317*E317</f>
        <v>221.82930000000002</v>
      </c>
      <c r="G317" s="146"/>
      <c r="H317" s="167"/>
      <c r="I317" s="208"/>
    </row>
    <row r="318" spans="1:9" s="23" customFormat="1" ht="18.75" customHeight="1" x14ac:dyDescent="0.25">
      <c r="A318" s="70"/>
      <c r="B318" s="108"/>
      <c r="C318" s="235"/>
      <c r="D318" s="237"/>
      <c r="E318" s="282"/>
      <c r="F318" s="262"/>
      <c r="G318" s="149"/>
      <c r="H318" s="169"/>
      <c r="I318" s="207"/>
    </row>
    <row r="319" spans="1:9" s="23" customFormat="1" ht="18.75" customHeight="1" x14ac:dyDescent="0.25">
      <c r="A319" s="50" t="s">
        <v>346</v>
      </c>
      <c r="B319" s="51" t="s">
        <v>347</v>
      </c>
      <c r="C319" s="249" t="s">
        <v>23</v>
      </c>
      <c r="D319" s="236">
        <v>286.44</v>
      </c>
      <c r="E319" s="252">
        <v>42.17</v>
      </c>
      <c r="F319" s="254">
        <f>D319*E319</f>
        <v>12079.174800000001</v>
      </c>
      <c r="G319" s="146"/>
      <c r="H319" s="167"/>
      <c r="I319" s="208"/>
    </row>
    <row r="320" spans="1:9" s="23" customFormat="1" ht="18.75" customHeight="1" x14ac:dyDescent="0.25">
      <c r="A320" s="70"/>
      <c r="B320" s="72"/>
      <c r="C320" s="235"/>
      <c r="D320" s="237"/>
      <c r="E320" s="282"/>
      <c r="F320" s="262"/>
      <c r="G320" s="149"/>
      <c r="H320" s="169"/>
      <c r="I320" s="207"/>
    </row>
    <row r="321" spans="1:9" s="23" customFormat="1" ht="18.75" x14ac:dyDescent="0.25">
      <c r="A321" s="50" t="s">
        <v>348</v>
      </c>
      <c r="B321" s="73" t="s">
        <v>349</v>
      </c>
      <c r="C321" s="165"/>
      <c r="D321" s="159"/>
      <c r="E321" s="153"/>
      <c r="F321" s="156"/>
      <c r="G321" s="238" t="str">
        <f>G306</f>
        <v>CONFORME PROJETO HIDROSSANITÁRIO</v>
      </c>
      <c r="H321" s="239"/>
      <c r="I321" s="240"/>
    </row>
    <row r="322" spans="1:9" s="23" customFormat="1" ht="18.75" x14ac:dyDescent="0.25">
      <c r="A322" s="52"/>
      <c r="B322" s="53"/>
      <c r="C322" s="166"/>
      <c r="D322" s="160"/>
      <c r="E322" s="154"/>
      <c r="F322" s="157"/>
      <c r="G322" s="274"/>
      <c r="H322" s="275"/>
      <c r="I322" s="276"/>
    </row>
    <row r="323" spans="1:9" s="23" customFormat="1" ht="31.5" x14ac:dyDescent="0.25">
      <c r="A323" s="52" t="s">
        <v>350</v>
      </c>
      <c r="B323" s="57" t="s">
        <v>351</v>
      </c>
      <c r="C323" s="250" t="s">
        <v>8</v>
      </c>
      <c r="D323" s="251">
        <v>3</v>
      </c>
      <c r="E323" s="253">
        <v>1831.34</v>
      </c>
      <c r="F323" s="255">
        <f>D323*E323</f>
        <v>5494.0199999999995</v>
      </c>
      <c r="G323" s="274"/>
      <c r="H323" s="275"/>
      <c r="I323" s="276"/>
    </row>
    <row r="324" spans="1:9" s="23" customFormat="1" ht="83.25" customHeight="1" x14ac:dyDescent="0.25">
      <c r="A324" s="52"/>
      <c r="B324" s="58" t="s">
        <v>352</v>
      </c>
      <c r="C324" s="250"/>
      <c r="D324" s="251"/>
      <c r="E324" s="253"/>
      <c r="F324" s="255"/>
      <c r="G324" s="274"/>
      <c r="H324" s="275"/>
      <c r="I324" s="276"/>
    </row>
    <row r="325" spans="1:9" s="23" customFormat="1" ht="18.75" customHeight="1" x14ac:dyDescent="0.25">
      <c r="A325" s="70"/>
      <c r="B325" s="108"/>
      <c r="C325" s="235"/>
      <c r="D325" s="237"/>
      <c r="E325" s="282"/>
      <c r="F325" s="262"/>
      <c r="G325" s="241"/>
      <c r="H325" s="242"/>
      <c r="I325" s="243"/>
    </row>
    <row r="326" spans="1:9" s="23" customFormat="1" ht="18.75" customHeight="1" x14ac:dyDescent="0.25">
      <c r="A326" s="52" t="s">
        <v>353</v>
      </c>
      <c r="B326" s="51" t="s">
        <v>354</v>
      </c>
      <c r="C326" s="249" t="s">
        <v>8</v>
      </c>
      <c r="D326" s="236">
        <v>2</v>
      </c>
      <c r="E326" s="252">
        <v>668.82</v>
      </c>
      <c r="F326" s="254">
        <f>D326*E326</f>
        <v>1337.64</v>
      </c>
      <c r="G326" s="238" t="str">
        <f>G321</f>
        <v>CONFORME PROJETO HIDROSSANITÁRIO</v>
      </c>
      <c r="H326" s="239"/>
      <c r="I326" s="240"/>
    </row>
    <row r="327" spans="1:9" s="23" customFormat="1" ht="82.5" customHeight="1" x14ac:dyDescent="0.25">
      <c r="A327" s="52"/>
      <c r="B327" s="53" t="s">
        <v>355</v>
      </c>
      <c r="C327" s="250"/>
      <c r="D327" s="251"/>
      <c r="E327" s="253"/>
      <c r="F327" s="255"/>
      <c r="G327" s="274"/>
      <c r="H327" s="275"/>
      <c r="I327" s="276"/>
    </row>
    <row r="328" spans="1:9" s="23" customFormat="1" ht="18.75" customHeight="1" x14ac:dyDescent="0.25">
      <c r="A328" s="70"/>
      <c r="B328" s="108"/>
      <c r="C328" s="235"/>
      <c r="D328" s="237"/>
      <c r="E328" s="282"/>
      <c r="F328" s="262"/>
      <c r="G328" s="241"/>
      <c r="H328" s="242"/>
      <c r="I328" s="243"/>
    </row>
    <row r="329" spans="1:9" s="23" customFormat="1" ht="18.75" customHeight="1" x14ac:dyDescent="0.25">
      <c r="A329" s="50" t="s">
        <v>356</v>
      </c>
      <c r="B329" s="54" t="s">
        <v>357</v>
      </c>
      <c r="C329" s="250" t="s">
        <v>8</v>
      </c>
      <c r="D329" s="251">
        <v>1</v>
      </c>
      <c r="E329" s="252">
        <v>336.92</v>
      </c>
      <c r="F329" s="254">
        <f>D329*E329</f>
        <v>336.92</v>
      </c>
      <c r="G329" s="238" t="str">
        <f>G326</f>
        <v>CONFORME PROJETO HIDROSSANITÁRIO</v>
      </c>
      <c r="H329" s="239"/>
      <c r="I329" s="240"/>
    </row>
    <row r="330" spans="1:9" s="23" customFormat="1" ht="79.5" customHeight="1" x14ac:dyDescent="0.25">
      <c r="A330" s="52"/>
      <c r="B330" s="53" t="s">
        <v>358</v>
      </c>
      <c r="C330" s="250"/>
      <c r="D330" s="251"/>
      <c r="E330" s="253"/>
      <c r="F330" s="255"/>
      <c r="G330" s="274"/>
      <c r="H330" s="275"/>
      <c r="I330" s="276"/>
    </row>
    <row r="331" spans="1:9" s="23" customFormat="1" ht="18.75" customHeight="1" x14ac:dyDescent="0.25">
      <c r="A331" s="70"/>
      <c r="B331" s="108"/>
      <c r="C331" s="235"/>
      <c r="D331" s="237"/>
      <c r="E331" s="282"/>
      <c r="F331" s="262"/>
      <c r="G331" s="241"/>
      <c r="H331" s="242"/>
      <c r="I331" s="243"/>
    </row>
    <row r="332" spans="1:9" s="23" customFormat="1" ht="18.75" x14ac:dyDescent="0.25">
      <c r="A332" s="52" t="s">
        <v>359</v>
      </c>
      <c r="B332" s="59" t="s">
        <v>360</v>
      </c>
      <c r="C332" s="166"/>
      <c r="D332" s="160"/>
      <c r="E332" s="154"/>
      <c r="F332" s="157"/>
      <c r="G332" s="238" t="str">
        <f>G329</f>
        <v>CONFORME PROJETO HIDROSSANITÁRIO</v>
      </c>
      <c r="H332" s="239"/>
      <c r="I332" s="240"/>
    </row>
    <row r="333" spans="1:9" s="23" customFormat="1" ht="18.75" customHeight="1" x14ac:dyDescent="0.25">
      <c r="A333" s="52" t="s">
        <v>361</v>
      </c>
      <c r="B333" s="54" t="s">
        <v>362</v>
      </c>
      <c r="C333" s="250" t="s">
        <v>8</v>
      </c>
      <c r="D333" s="251">
        <v>18</v>
      </c>
      <c r="E333" s="253">
        <v>57.74</v>
      </c>
      <c r="F333" s="255">
        <f>D333*E333</f>
        <v>1039.32</v>
      </c>
      <c r="G333" s="274"/>
      <c r="H333" s="275"/>
      <c r="I333" s="276"/>
    </row>
    <row r="334" spans="1:9" s="23" customFormat="1" ht="51" customHeight="1" x14ac:dyDescent="0.25">
      <c r="A334" s="52"/>
      <c r="B334" s="53" t="s">
        <v>363</v>
      </c>
      <c r="C334" s="250"/>
      <c r="D334" s="251"/>
      <c r="E334" s="253"/>
      <c r="F334" s="262"/>
      <c r="G334" s="241"/>
      <c r="H334" s="242"/>
      <c r="I334" s="243"/>
    </row>
    <row r="335" spans="1:9" s="23" customFormat="1" ht="25.5" customHeight="1" x14ac:dyDescent="0.25">
      <c r="A335" s="350" t="s">
        <v>652</v>
      </c>
      <c r="B335" s="228"/>
      <c r="C335" s="228"/>
      <c r="D335" s="228"/>
      <c r="E335" s="351"/>
      <c r="F335" s="178">
        <f>SUM(F300:F334)</f>
        <v>81718.6351</v>
      </c>
      <c r="G335" s="307"/>
      <c r="H335" s="308"/>
      <c r="I335" s="309"/>
    </row>
    <row r="336" spans="1:9" s="23" customFormat="1" ht="18.75" x14ac:dyDescent="0.25">
      <c r="A336" s="47">
        <v>100000</v>
      </c>
      <c r="B336" s="280" t="s">
        <v>364</v>
      </c>
      <c r="C336" s="281"/>
      <c r="D336" s="281"/>
      <c r="E336" s="281"/>
      <c r="F336" s="281"/>
      <c r="G336" s="281"/>
      <c r="H336" s="281"/>
      <c r="I336" s="316"/>
    </row>
    <row r="337" spans="1:9" s="23" customFormat="1" ht="18.75" x14ac:dyDescent="0.25">
      <c r="A337" s="52"/>
      <c r="B337" s="54"/>
      <c r="C337" s="166"/>
      <c r="D337" s="160"/>
      <c r="E337" s="154"/>
      <c r="F337" s="157"/>
      <c r="G337" s="148"/>
      <c r="H337" s="168"/>
      <c r="I337" s="104"/>
    </row>
    <row r="338" spans="1:9" s="23" customFormat="1" ht="18.75" x14ac:dyDescent="0.25">
      <c r="A338" s="52" t="s">
        <v>365</v>
      </c>
      <c r="B338" s="59" t="s">
        <v>366</v>
      </c>
      <c r="C338" s="166"/>
      <c r="D338" s="160"/>
      <c r="E338" s="154"/>
      <c r="F338" s="157"/>
      <c r="G338" s="148"/>
      <c r="H338" s="168"/>
      <c r="I338" s="104"/>
    </row>
    <row r="339" spans="1:9" s="23" customFormat="1" ht="78.75" x14ac:dyDescent="0.25">
      <c r="A339" s="52"/>
      <c r="B339" s="53" t="s">
        <v>367</v>
      </c>
      <c r="C339" s="166"/>
      <c r="D339" s="160"/>
      <c r="E339" s="154"/>
      <c r="F339" s="157"/>
      <c r="G339" s="148"/>
      <c r="H339" s="168"/>
      <c r="I339" s="104"/>
    </row>
    <row r="340" spans="1:9" s="23" customFormat="1" ht="18.75" x14ac:dyDescent="0.25">
      <c r="A340" s="52"/>
      <c r="B340" s="59"/>
      <c r="C340" s="166"/>
      <c r="D340" s="160"/>
      <c r="E340" s="154"/>
      <c r="F340" s="157"/>
      <c r="G340" s="148"/>
      <c r="H340" s="168"/>
      <c r="I340" s="104"/>
    </row>
    <row r="341" spans="1:9" s="23" customFormat="1" ht="18.75" customHeight="1" x14ac:dyDescent="0.25">
      <c r="A341" s="50" t="s">
        <v>368</v>
      </c>
      <c r="B341" s="112" t="s">
        <v>369</v>
      </c>
      <c r="C341" s="249" t="s">
        <v>8</v>
      </c>
      <c r="D341" s="236">
        <v>316</v>
      </c>
      <c r="E341" s="252">
        <v>266</v>
      </c>
      <c r="F341" s="254">
        <f>D341*E341</f>
        <v>84056</v>
      </c>
      <c r="G341" s="238" t="s">
        <v>599</v>
      </c>
      <c r="H341" s="239"/>
      <c r="I341" s="240"/>
    </row>
    <row r="342" spans="1:9" s="23" customFormat="1" ht="18.75" customHeight="1" x14ac:dyDescent="0.25">
      <c r="A342" s="70"/>
      <c r="B342" s="72"/>
      <c r="C342" s="235"/>
      <c r="D342" s="237"/>
      <c r="E342" s="282"/>
      <c r="F342" s="262"/>
      <c r="G342" s="241"/>
      <c r="H342" s="242"/>
      <c r="I342" s="243"/>
    </row>
    <row r="343" spans="1:9" s="23" customFormat="1" ht="15.75" x14ac:dyDescent="0.25">
      <c r="A343" s="50" t="s">
        <v>370</v>
      </c>
      <c r="B343" s="73" t="s">
        <v>371</v>
      </c>
      <c r="C343" s="249" t="s">
        <v>8</v>
      </c>
      <c r="D343" s="236">
        <v>274</v>
      </c>
      <c r="E343" s="252">
        <v>38.06</v>
      </c>
      <c r="F343" s="254">
        <f>D343*E343</f>
        <v>10428.44</v>
      </c>
      <c r="G343" s="238" t="s">
        <v>599</v>
      </c>
      <c r="H343" s="239"/>
      <c r="I343" s="240"/>
    </row>
    <row r="344" spans="1:9" s="23" customFormat="1" ht="15.75" x14ac:dyDescent="0.25">
      <c r="A344" s="52" t="s">
        <v>372</v>
      </c>
      <c r="B344" s="54" t="s">
        <v>654</v>
      </c>
      <c r="C344" s="250"/>
      <c r="D344" s="251"/>
      <c r="E344" s="253"/>
      <c r="F344" s="255"/>
      <c r="G344" s="274"/>
      <c r="H344" s="275"/>
      <c r="I344" s="276"/>
    </row>
    <row r="345" spans="1:9" s="23" customFormat="1" ht="110.25" x14ac:dyDescent="0.25">
      <c r="A345" s="70"/>
      <c r="B345" s="108" t="s">
        <v>655</v>
      </c>
      <c r="C345" s="235"/>
      <c r="D345" s="237"/>
      <c r="E345" s="282"/>
      <c r="F345" s="262"/>
      <c r="G345" s="241"/>
      <c r="H345" s="242"/>
      <c r="I345" s="243"/>
    </row>
    <row r="346" spans="1:9" s="23" customFormat="1" ht="15.75" x14ac:dyDescent="0.25">
      <c r="A346" s="50"/>
      <c r="B346" s="109"/>
      <c r="C346" s="249" t="s">
        <v>8</v>
      </c>
      <c r="D346" s="236">
        <v>7</v>
      </c>
      <c r="E346" s="252">
        <v>27.48</v>
      </c>
      <c r="F346" s="254">
        <f>D346*E346</f>
        <v>192.36</v>
      </c>
      <c r="G346" s="238" t="s">
        <v>599</v>
      </c>
      <c r="H346" s="239"/>
      <c r="I346" s="240"/>
    </row>
    <row r="347" spans="1:9" s="23" customFormat="1" ht="15.75" x14ac:dyDescent="0.25">
      <c r="A347" s="52" t="s">
        <v>373</v>
      </c>
      <c r="B347" s="54" t="s">
        <v>374</v>
      </c>
      <c r="C347" s="250"/>
      <c r="D347" s="251"/>
      <c r="E347" s="253"/>
      <c r="F347" s="255"/>
      <c r="G347" s="274"/>
      <c r="H347" s="275"/>
      <c r="I347" s="276"/>
    </row>
    <row r="348" spans="1:9" s="23" customFormat="1" ht="47.25" x14ac:dyDescent="0.25">
      <c r="A348" s="70"/>
      <c r="B348" s="108" t="s">
        <v>375</v>
      </c>
      <c r="C348" s="235"/>
      <c r="D348" s="237"/>
      <c r="E348" s="282"/>
      <c r="F348" s="262"/>
      <c r="G348" s="241"/>
      <c r="H348" s="242"/>
      <c r="I348" s="243"/>
    </row>
    <row r="349" spans="1:9" s="23" customFormat="1" ht="15.75" x14ac:dyDescent="0.25">
      <c r="A349" s="52"/>
      <c r="B349" s="53"/>
      <c r="C349" s="249" t="s">
        <v>8</v>
      </c>
      <c r="D349" s="236">
        <v>53</v>
      </c>
      <c r="E349" s="252">
        <v>38.06</v>
      </c>
      <c r="F349" s="254">
        <f>D349*E349</f>
        <v>2017.18</v>
      </c>
      <c r="G349" s="380" t="str">
        <f>G346</f>
        <v>CONFORME PROJETO ELÉTRICO</v>
      </c>
      <c r="H349" s="381"/>
      <c r="I349" s="382"/>
    </row>
    <row r="350" spans="1:9" s="23" customFormat="1" ht="15.75" x14ac:dyDescent="0.25">
      <c r="A350" s="52" t="s">
        <v>376</v>
      </c>
      <c r="B350" s="54" t="s">
        <v>653</v>
      </c>
      <c r="C350" s="250"/>
      <c r="D350" s="251"/>
      <c r="E350" s="253"/>
      <c r="F350" s="255"/>
      <c r="G350" s="383"/>
      <c r="H350" s="384"/>
      <c r="I350" s="385"/>
    </row>
    <row r="351" spans="1:9" s="23" customFormat="1" ht="63" x14ac:dyDescent="0.25">
      <c r="A351" s="52"/>
      <c r="B351" s="53" t="s">
        <v>377</v>
      </c>
      <c r="C351" s="250"/>
      <c r="D351" s="251"/>
      <c r="E351" s="253"/>
      <c r="F351" s="255"/>
      <c r="G351" s="383"/>
      <c r="H351" s="384"/>
      <c r="I351" s="385"/>
    </row>
    <row r="352" spans="1:9" s="23" customFormat="1" ht="18.75" customHeight="1" x14ac:dyDescent="0.25">
      <c r="A352" s="52"/>
      <c r="B352" s="61"/>
      <c r="C352" s="235"/>
      <c r="D352" s="237"/>
      <c r="E352" s="282"/>
      <c r="F352" s="262"/>
      <c r="G352" s="386"/>
      <c r="H352" s="387"/>
      <c r="I352" s="388"/>
    </row>
    <row r="353" spans="1:9" s="23" customFormat="1" ht="18.75" x14ac:dyDescent="0.25">
      <c r="A353" s="52" t="s">
        <v>378</v>
      </c>
      <c r="B353" s="59" t="s">
        <v>379</v>
      </c>
      <c r="C353" s="166"/>
      <c r="D353" s="160"/>
      <c r="E353" s="154"/>
      <c r="F353" s="157"/>
      <c r="G353" s="148"/>
      <c r="H353" s="168"/>
      <c r="I353" s="104"/>
    </row>
    <row r="354" spans="1:9" s="23" customFormat="1" ht="94.5" x14ac:dyDescent="0.25">
      <c r="A354" s="52"/>
      <c r="B354" s="53" t="s">
        <v>380</v>
      </c>
      <c r="C354" s="166"/>
      <c r="D354" s="160"/>
      <c r="E354" s="154"/>
      <c r="F354" s="157"/>
      <c r="G354" s="148"/>
      <c r="H354" s="168"/>
      <c r="I354" s="104"/>
    </row>
    <row r="355" spans="1:9" s="23" customFormat="1" ht="18.75" x14ac:dyDescent="0.25">
      <c r="A355" s="52"/>
      <c r="B355" s="59"/>
      <c r="C355" s="166"/>
      <c r="D355" s="160"/>
      <c r="E355" s="154"/>
      <c r="F355" s="157"/>
      <c r="G355" s="148"/>
      <c r="H355" s="168"/>
      <c r="I355" s="104"/>
    </row>
    <row r="356" spans="1:9" s="23" customFormat="1" ht="31.5" customHeight="1" x14ac:dyDescent="0.25">
      <c r="A356" s="47" t="s">
        <v>381</v>
      </c>
      <c r="B356" s="139" t="s">
        <v>382</v>
      </c>
      <c r="C356" s="140" t="s">
        <v>8</v>
      </c>
      <c r="D356" s="141">
        <v>44</v>
      </c>
      <c r="E356" s="142">
        <v>18.84</v>
      </c>
      <c r="F356" s="143">
        <f>D356*E356</f>
        <v>828.96</v>
      </c>
      <c r="G356" s="307" t="s">
        <v>599</v>
      </c>
      <c r="H356" s="308"/>
      <c r="I356" s="309"/>
    </row>
    <row r="357" spans="1:9" s="23" customFormat="1" ht="15.75" x14ac:dyDescent="0.25">
      <c r="A357" s="50"/>
      <c r="B357" s="109"/>
      <c r="C357" s="249" t="s">
        <v>8</v>
      </c>
      <c r="D357" s="236">
        <v>28</v>
      </c>
      <c r="E357" s="252">
        <v>44.6</v>
      </c>
      <c r="F357" s="254">
        <f>D357*E357</f>
        <v>1248.8</v>
      </c>
      <c r="G357" s="238" t="s">
        <v>599</v>
      </c>
      <c r="H357" s="239"/>
      <c r="I357" s="240"/>
    </row>
    <row r="358" spans="1:9" s="23" customFormat="1" ht="15.75" x14ac:dyDescent="0.25">
      <c r="A358" s="70" t="s">
        <v>383</v>
      </c>
      <c r="B358" s="72" t="s">
        <v>384</v>
      </c>
      <c r="C358" s="235"/>
      <c r="D358" s="237"/>
      <c r="E358" s="282"/>
      <c r="F358" s="262"/>
      <c r="G358" s="241"/>
      <c r="H358" s="242"/>
      <c r="I358" s="243"/>
    </row>
    <row r="359" spans="1:9" s="23" customFormat="1" ht="31.5" x14ac:dyDescent="0.25">
      <c r="A359" s="199" t="s">
        <v>385</v>
      </c>
      <c r="B359" s="112" t="s">
        <v>386</v>
      </c>
      <c r="C359" s="355" t="s">
        <v>8</v>
      </c>
      <c r="D359" s="236">
        <v>4</v>
      </c>
      <c r="E359" s="252">
        <v>111.47</v>
      </c>
      <c r="F359" s="254">
        <f>D359*E359</f>
        <v>445.88</v>
      </c>
      <c r="G359" s="238" t="s">
        <v>599</v>
      </c>
      <c r="H359" s="239"/>
      <c r="I359" s="240"/>
    </row>
    <row r="360" spans="1:9" s="23" customFormat="1" ht="18.75" customHeight="1" x14ac:dyDescent="0.25">
      <c r="A360" s="209"/>
      <c r="B360" s="176"/>
      <c r="C360" s="357"/>
      <c r="D360" s="237"/>
      <c r="E360" s="282"/>
      <c r="F360" s="262"/>
      <c r="G360" s="241"/>
      <c r="H360" s="242"/>
      <c r="I360" s="243"/>
    </row>
    <row r="361" spans="1:9" s="23" customFormat="1" ht="31.5" x14ac:dyDescent="0.25">
      <c r="A361" s="199" t="s">
        <v>387</v>
      </c>
      <c r="B361" s="112" t="s">
        <v>388</v>
      </c>
      <c r="C361" s="355" t="s">
        <v>8</v>
      </c>
      <c r="D361" s="236">
        <v>16</v>
      </c>
      <c r="E361" s="252">
        <v>126.47</v>
      </c>
      <c r="F361" s="254">
        <f>D361*E361</f>
        <v>2023.52</v>
      </c>
      <c r="G361" s="238" t="s">
        <v>599</v>
      </c>
      <c r="H361" s="239"/>
      <c r="I361" s="240"/>
    </row>
    <row r="362" spans="1:9" s="23" customFormat="1" ht="18.75" customHeight="1" x14ac:dyDescent="0.25">
      <c r="A362" s="70"/>
      <c r="B362" s="108"/>
      <c r="C362" s="357"/>
      <c r="D362" s="237"/>
      <c r="E362" s="282"/>
      <c r="F362" s="262"/>
      <c r="G362" s="241"/>
      <c r="H362" s="242"/>
      <c r="I362" s="243"/>
    </row>
    <row r="363" spans="1:9" s="23" customFormat="1" ht="18.75" x14ac:dyDescent="0.25">
      <c r="A363" s="52" t="s">
        <v>389</v>
      </c>
      <c r="B363" s="59" t="s">
        <v>390</v>
      </c>
      <c r="C363" s="166"/>
      <c r="D363" s="160"/>
      <c r="E363" s="154"/>
      <c r="F363" s="157"/>
      <c r="G363" s="148"/>
      <c r="H363" s="168"/>
      <c r="I363" s="104"/>
    </row>
    <row r="364" spans="1:9" s="23" customFormat="1" ht="78.75" x14ac:dyDescent="0.25">
      <c r="A364" s="52"/>
      <c r="B364" s="53" t="s">
        <v>391</v>
      </c>
      <c r="C364" s="166"/>
      <c r="D364" s="160"/>
      <c r="E364" s="154"/>
      <c r="F364" s="157"/>
      <c r="G364" s="148"/>
      <c r="H364" s="168"/>
      <c r="I364" s="104"/>
    </row>
    <row r="365" spans="1:9" s="23" customFormat="1" ht="18.75" x14ac:dyDescent="0.25">
      <c r="A365" s="52"/>
      <c r="B365" s="59"/>
      <c r="C365" s="166"/>
      <c r="D365" s="160"/>
      <c r="E365" s="154"/>
      <c r="F365" s="157"/>
      <c r="G365" s="148"/>
      <c r="H365" s="168"/>
      <c r="I365" s="104"/>
    </row>
    <row r="366" spans="1:9" s="23" customFormat="1" ht="18.75" customHeight="1" x14ac:dyDescent="0.25">
      <c r="A366" s="50" t="s">
        <v>392</v>
      </c>
      <c r="B366" s="51" t="s">
        <v>393</v>
      </c>
      <c r="C366" s="249" t="s">
        <v>23</v>
      </c>
      <c r="D366" s="236">
        <v>1290</v>
      </c>
      <c r="E366" s="252">
        <v>4.58</v>
      </c>
      <c r="F366" s="254">
        <f>D366*E366</f>
        <v>5908.2</v>
      </c>
      <c r="G366" s="238" t="s">
        <v>599</v>
      </c>
      <c r="H366" s="239"/>
      <c r="I366" s="240"/>
    </row>
    <row r="367" spans="1:9" s="23" customFormat="1" ht="18.75" customHeight="1" x14ac:dyDescent="0.25">
      <c r="A367" s="70"/>
      <c r="B367" s="108"/>
      <c r="C367" s="235"/>
      <c r="D367" s="237"/>
      <c r="E367" s="282"/>
      <c r="F367" s="262"/>
      <c r="G367" s="241"/>
      <c r="H367" s="242"/>
      <c r="I367" s="243"/>
    </row>
    <row r="368" spans="1:9" s="23" customFormat="1" ht="18.75" customHeight="1" x14ac:dyDescent="0.25">
      <c r="A368" s="50" t="s">
        <v>394</v>
      </c>
      <c r="B368" s="51" t="s">
        <v>395</v>
      </c>
      <c r="C368" s="249" t="s">
        <v>23</v>
      </c>
      <c r="D368" s="236">
        <v>978.5</v>
      </c>
      <c r="E368" s="252">
        <v>5.3</v>
      </c>
      <c r="F368" s="254">
        <f>D368*E368</f>
        <v>5186.05</v>
      </c>
      <c r="G368" s="238" t="str">
        <f>G366</f>
        <v>CONFORME PROJETO ELÉTRICO</v>
      </c>
      <c r="H368" s="239"/>
      <c r="I368" s="240"/>
    </row>
    <row r="369" spans="1:9" s="23" customFormat="1" ht="18.75" customHeight="1" x14ac:dyDescent="0.25">
      <c r="A369" s="70"/>
      <c r="B369" s="108"/>
      <c r="C369" s="235"/>
      <c r="D369" s="237"/>
      <c r="E369" s="282"/>
      <c r="F369" s="262"/>
      <c r="G369" s="241"/>
      <c r="H369" s="242"/>
      <c r="I369" s="243"/>
    </row>
    <row r="370" spans="1:9" s="23" customFormat="1" ht="18.75" customHeight="1" x14ac:dyDescent="0.25">
      <c r="A370" s="50" t="s">
        <v>396</v>
      </c>
      <c r="B370" s="51" t="s">
        <v>397</v>
      </c>
      <c r="C370" s="249" t="s">
        <v>23</v>
      </c>
      <c r="D370" s="236">
        <v>486</v>
      </c>
      <c r="E370" s="252">
        <v>6.3</v>
      </c>
      <c r="F370" s="254">
        <f>D370*E370</f>
        <v>3061.7999999999997</v>
      </c>
      <c r="G370" s="238" t="str">
        <f>G368</f>
        <v>CONFORME PROJETO ELÉTRICO</v>
      </c>
      <c r="H370" s="239"/>
      <c r="I370" s="240"/>
    </row>
    <row r="371" spans="1:9" s="23" customFormat="1" ht="18.75" customHeight="1" x14ac:dyDescent="0.25">
      <c r="A371" s="70"/>
      <c r="B371" s="108"/>
      <c r="C371" s="235"/>
      <c r="D371" s="237"/>
      <c r="E371" s="282"/>
      <c r="F371" s="262"/>
      <c r="G371" s="241"/>
      <c r="H371" s="242"/>
      <c r="I371" s="243"/>
    </row>
    <row r="372" spans="1:9" s="23" customFormat="1" ht="18.75" customHeight="1" x14ac:dyDescent="0.25">
      <c r="A372" s="50" t="s">
        <v>398</v>
      </c>
      <c r="B372" s="51" t="s">
        <v>399</v>
      </c>
      <c r="C372" s="249" t="s">
        <v>23</v>
      </c>
      <c r="D372" s="236">
        <v>268</v>
      </c>
      <c r="E372" s="252">
        <v>7.4</v>
      </c>
      <c r="F372" s="254">
        <f>D372*E372</f>
        <v>1983.2</v>
      </c>
      <c r="G372" s="238" t="str">
        <f>G370</f>
        <v>CONFORME PROJETO ELÉTRICO</v>
      </c>
      <c r="H372" s="239"/>
      <c r="I372" s="240"/>
    </row>
    <row r="373" spans="1:9" s="23" customFormat="1" ht="18.75" customHeight="1" x14ac:dyDescent="0.25">
      <c r="A373" s="70"/>
      <c r="B373" s="108"/>
      <c r="C373" s="235"/>
      <c r="D373" s="237"/>
      <c r="E373" s="282"/>
      <c r="F373" s="262"/>
      <c r="G373" s="241"/>
      <c r="H373" s="242"/>
      <c r="I373" s="243"/>
    </row>
    <row r="374" spans="1:9" s="23" customFormat="1" ht="18.75" x14ac:dyDescent="0.25">
      <c r="A374" s="52" t="s">
        <v>400</v>
      </c>
      <c r="B374" s="59" t="s">
        <v>401</v>
      </c>
      <c r="C374" s="166"/>
      <c r="D374" s="160"/>
      <c r="E374" s="154"/>
      <c r="F374" s="157"/>
      <c r="G374" s="148"/>
      <c r="H374" s="168"/>
      <c r="I374" s="105"/>
    </row>
    <row r="375" spans="1:9" s="23" customFormat="1" ht="110.25" x14ac:dyDescent="0.25">
      <c r="A375" s="52"/>
      <c r="B375" s="53" t="s">
        <v>402</v>
      </c>
      <c r="C375" s="166"/>
      <c r="D375" s="160"/>
      <c r="E375" s="154"/>
      <c r="F375" s="157"/>
      <c r="G375" s="148"/>
      <c r="H375" s="168"/>
      <c r="I375" s="104"/>
    </row>
    <row r="376" spans="1:9" s="23" customFormat="1" ht="18.75" x14ac:dyDescent="0.25">
      <c r="A376" s="50"/>
      <c r="B376" s="73"/>
      <c r="C376" s="165"/>
      <c r="D376" s="236">
        <v>566.79999999999995</v>
      </c>
      <c r="E376" s="252">
        <v>8.61</v>
      </c>
      <c r="F376" s="254">
        <f>D376*E376</f>
        <v>4880.1479999999992</v>
      </c>
      <c r="G376" s="238" t="str">
        <f>G372</f>
        <v>CONFORME PROJETO ELÉTRICO</v>
      </c>
      <c r="H376" s="239"/>
      <c r="I376" s="240"/>
    </row>
    <row r="377" spans="1:9" s="23" customFormat="1" ht="18.75" x14ac:dyDescent="0.25">
      <c r="A377" s="70" t="s">
        <v>403</v>
      </c>
      <c r="B377" s="180" t="s">
        <v>404</v>
      </c>
      <c r="C377" s="152" t="s">
        <v>23</v>
      </c>
      <c r="D377" s="237"/>
      <c r="E377" s="282"/>
      <c r="F377" s="262"/>
      <c r="G377" s="241"/>
      <c r="H377" s="242"/>
      <c r="I377" s="243"/>
    </row>
    <row r="378" spans="1:9" s="23" customFormat="1" ht="18.75" x14ac:dyDescent="0.25">
      <c r="A378" s="50"/>
      <c r="B378" s="179"/>
      <c r="C378" s="165"/>
      <c r="D378" s="236">
        <v>218</v>
      </c>
      <c r="E378" s="252">
        <v>9.07</v>
      </c>
      <c r="F378" s="254">
        <f>D378*E378</f>
        <v>1977.26</v>
      </c>
      <c r="G378" s="238" t="str">
        <f>G376</f>
        <v>CONFORME PROJETO ELÉTRICO</v>
      </c>
      <c r="H378" s="239"/>
      <c r="I378" s="240"/>
    </row>
    <row r="379" spans="1:9" s="23" customFormat="1" ht="18.75" x14ac:dyDescent="0.25">
      <c r="A379" s="70" t="s">
        <v>405</v>
      </c>
      <c r="B379" s="180" t="s">
        <v>406</v>
      </c>
      <c r="C379" s="152" t="s">
        <v>23</v>
      </c>
      <c r="D379" s="237"/>
      <c r="E379" s="282"/>
      <c r="F379" s="262"/>
      <c r="G379" s="241"/>
      <c r="H379" s="242"/>
      <c r="I379" s="243"/>
    </row>
    <row r="380" spans="1:9" s="23" customFormat="1" ht="18.75" x14ac:dyDescent="0.25">
      <c r="A380" s="50"/>
      <c r="B380" s="179"/>
      <c r="C380" s="165"/>
      <c r="D380" s="236">
        <v>355</v>
      </c>
      <c r="E380" s="153"/>
      <c r="F380" s="254">
        <f>D380*E381</f>
        <v>4284.8500000000004</v>
      </c>
      <c r="G380" s="238" t="str">
        <f>G378</f>
        <v>CONFORME PROJETO ELÉTRICO</v>
      </c>
      <c r="H380" s="239"/>
      <c r="I380" s="240"/>
    </row>
    <row r="381" spans="1:9" s="23" customFormat="1" ht="18.75" x14ac:dyDescent="0.25">
      <c r="A381" s="52" t="s">
        <v>407</v>
      </c>
      <c r="B381" s="55" t="s">
        <v>408</v>
      </c>
      <c r="C381" s="151" t="s">
        <v>23</v>
      </c>
      <c r="D381" s="251"/>
      <c r="E381" s="154">
        <v>12.07</v>
      </c>
      <c r="F381" s="255"/>
      <c r="G381" s="274"/>
      <c r="H381" s="275"/>
      <c r="I381" s="276"/>
    </row>
    <row r="382" spans="1:9" s="23" customFormat="1" ht="18.75" x14ac:dyDescent="0.25">
      <c r="A382" s="70"/>
      <c r="B382" s="132"/>
      <c r="C382" s="170"/>
      <c r="D382" s="237"/>
      <c r="E382" s="155"/>
      <c r="F382" s="262"/>
      <c r="G382" s="241"/>
      <c r="H382" s="242"/>
      <c r="I382" s="243"/>
    </row>
    <row r="383" spans="1:9" s="23" customFormat="1" ht="15.75" x14ac:dyDescent="0.25">
      <c r="A383" s="50" t="s">
        <v>409</v>
      </c>
      <c r="B383" s="73" t="s">
        <v>349</v>
      </c>
      <c r="C383" s="249" t="s">
        <v>8</v>
      </c>
      <c r="D383" s="236">
        <v>19</v>
      </c>
      <c r="E383" s="252">
        <v>34.74</v>
      </c>
      <c r="F383" s="254">
        <f>D383*E383</f>
        <v>660.06000000000006</v>
      </c>
      <c r="G383" s="238" t="str">
        <f>G380</f>
        <v>CONFORME PROJETO ELÉTRICO</v>
      </c>
      <c r="H383" s="239"/>
      <c r="I383" s="240"/>
    </row>
    <row r="384" spans="1:9" s="23" customFormat="1" ht="15.75" x14ac:dyDescent="0.25">
      <c r="A384" s="52" t="s">
        <v>410</v>
      </c>
      <c r="B384" s="54" t="s">
        <v>411</v>
      </c>
      <c r="C384" s="250"/>
      <c r="D384" s="251"/>
      <c r="E384" s="253"/>
      <c r="F384" s="255"/>
      <c r="G384" s="274"/>
      <c r="H384" s="275"/>
      <c r="I384" s="276"/>
    </row>
    <row r="385" spans="1:9" s="23" customFormat="1" ht="63" x14ac:dyDescent="0.25">
      <c r="A385" s="70"/>
      <c r="B385" s="108" t="s">
        <v>412</v>
      </c>
      <c r="C385" s="235"/>
      <c r="D385" s="237"/>
      <c r="E385" s="282"/>
      <c r="F385" s="262"/>
      <c r="G385" s="241"/>
      <c r="H385" s="242"/>
      <c r="I385" s="243"/>
    </row>
    <row r="386" spans="1:9" s="23" customFormat="1" ht="18.75" customHeight="1" x14ac:dyDescent="0.25">
      <c r="A386" s="50" t="s">
        <v>413</v>
      </c>
      <c r="B386" s="112" t="s">
        <v>414</v>
      </c>
      <c r="C386" s="249" t="s">
        <v>8</v>
      </c>
      <c r="D386" s="236">
        <v>2</v>
      </c>
      <c r="E386" s="252">
        <v>1666.52</v>
      </c>
      <c r="F386" s="254">
        <f>D386*E386</f>
        <v>3333.04</v>
      </c>
      <c r="G386" s="238" t="str">
        <f>G383</f>
        <v>CONFORME PROJETO ELÉTRICO</v>
      </c>
      <c r="H386" s="239"/>
      <c r="I386" s="240"/>
    </row>
    <row r="387" spans="1:9" s="23" customFormat="1" ht="94.5" x14ac:dyDescent="0.25">
      <c r="A387" s="70"/>
      <c r="B387" s="176" t="s">
        <v>415</v>
      </c>
      <c r="C387" s="235"/>
      <c r="D387" s="237"/>
      <c r="E387" s="282"/>
      <c r="F387" s="262"/>
      <c r="G387" s="241"/>
      <c r="H387" s="242"/>
      <c r="I387" s="243"/>
    </row>
    <row r="388" spans="1:9" s="23" customFormat="1" ht="18.75" x14ac:dyDescent="0.25">
      <c r="A388" s="50"/>
      <c r="B388" s="109"/>
      <c r="C388" s="165"/>
      <c r="D388" s="159"/>
      <c r="E388" s="153"/>
      <c r="F388" s="156"/>
      <c r="G388" s="146"/>
      <c r="H388" s="167"/>
      <c r="I388" s="134"/>
    </row>
    <row r="389" spans="1:9" s="23" customFormat="1" ht="18.75" x14ac:dyDescent="0.25">
      <c r="A389" s="52" t="s">
        <v>416</v>
      </c>
      <c r="B389" s="59" t="s">
        <v>417</v>
      </c>
      <c r="C389" s="166"/>
      <c r="D389" s="160"/>
      <c r="E389" s="154"/>
      <c r="F389" s="157"/>
      <c r="G389" s="148"/>
      <c r="H389" s="168"/>
      <c r="I389" s="105"/>
    </row>
    <row r="390" spans="1:9" s="23" customFormat="1" ht="94.5" x14ac:dyDescent="0.25">
      <c r="A390" s="70"/>
      <c r="B390" s="108" t="s">
        <v>418</v>
      </c>
      <c r="C390" s="170"/>
      <c r="D390" s="161"/>
      <c r="E390" s="155"/>
      <c r="F390" s="158"/>
      <c r="G390" s="149"/>
      <c r="H390" s="169"/>
      <c r="I390" s="210"/>
    </row>
    <row r="391" spans="1:9" s="23" customFormat="1" ht="31.5" x14ac:dyDescent="0.25">
      <c r="A391" s="47" t="s">
        <v>419</v>
      </c>
      <c r="B391" s="181" t="s">
        <v>420</v>
      </c>
      <c r="C391" s="140" t="s">
        <v>8</v>
      </c>
      <c r="D391" s="141">
        <v>4</v>
      </c>
      <c r="E391" s="142">
        <v>201.8</v>
      </c>
      <c r="F391" s="143">
        <f>D391*E391</f>
        <v>807.2</v>
      </c>
      <c r="G391" s="163"/>
      <c r="H391" s="122"/>
      <c r="I391" s="211"/>
    </row>
    <row r="392" spans="1:9" s="23" customFormat="1" ht="18.75" customHeight="1" x14ac:dyDescent="0.25">
      <c r="A392" s="74"/>
      <c r="B392" s="352" t="s">
        <v>656</v>
      </c>
      <c r="C392" s="228"/>
      <c r="D392" s="228"/>
      <c r="E392" s="228"/>
      <c r="F392" s="123">
        <f>SUM(F337:F391)</f>
        <v>133322.94800000003</v>
      </c>
      <c r="G392" s="407"/>
      <c r="H392" s="408"/>
      <c r="I392" s="409"/>
    </row>
    <row r="393" spans="1:9" s="23" customFormat="1" ht="18.75" x14ac:dyDescent="0.25">
      <c r="A393" s="47">
        <v>110000</v>
      </c>
      <c r="B393" s="48" t="s">
        <v>421</v>
      </c>
      <c r="C393" s="49"/>
      <c r="D393" s="159"/>
      <c r="E393" s="154"/>
      <c r="F393" s="157"/>
      <c r="G393" s="148"/>
      <c r="H393" s="168"/>
      <c r="I393" s="104"/>
    </row>
    <row r="394" spans="1:9" s="23" customFormat="1" ht="31.5" x14ac:dyDescent="0.25">
      <c r="A394" s="50">
        <v>110100</v>
      </c>
      <c r="B394" s="73" t="s">
        <v>422</v>
      </c>
      <c r="C394" s="62"/>
      <c r="D394" s="160"/>
      <c r="E394" s="154"/>
      <c r="F394" s="157"/>
      <c r="G394" s="148"/>
      <c r="H394" s="168"/>
      <c r="I394" s="104"/>
    </row>
    <row r="395" spans="1:9" s="23" customFormat="1" ht="207" customHeight="1" x14ac:dyDescent="0.25">
      <c r="A395" s="52"/>
      <c r="B395" s="53" t="s">
        <v>423</v>
      </c>
      <c r="C395" s="62"/>
      <c r="D395" s="160"/>
      <c r="E395" s="154"/>
      <c r="F395" s="157"/>
      <c r="G395" s="148"/>
      <c r="H395" s="168"/>
      <c r="I395" s="104"/>
    </row>
    <row r="396" spans="1:9" s="23" customFormat="1" ht="18.75" x14ac:dyDescent="0.25">
      <c r="A396" s="52"/>
      <c r="B396" s="59"/>
      <c r="C396" s="62"/>
      <c r="D396" s="160"/>
      <c r="E396" s="154"/>
      <c r="F396" s="157"/>
      <c r="G396" s="148"/>
      <c r="H396" s="168"/>
      <c r="I396" s="104"/>
    </row>
    <row r="397" spans="1:9" s="23" customFormat="1" ht="18.75" x14ac:dyDescent="0.25">
      <c r="A397" s="52"/>
      <c r="B397" s="53"/>
      <c r="C397" s="166"/>
      <c r="D397" s="160"/>
      <c r="E397" s="154"/>
      <c r="F397" s="157"/>
      <c r="G397" s="171"/>
      <c r="H397" s="168"/>
      <c r="I397" s="104"/>
    </row>
    <row r="398" spans="1:9" s="23" customFormat="1" ht="18.75" customHeight="1" x14ac:dyDescent="0.25">
      <c r="A398" s="50" t="s">
        <v>424</v>
      </c>
      <c r="B398" s="51" t="s">
        <v>425</v>
      </c>
      <c r="C398" s="249" t="s">
        <v>8</v>
      </c>
      <c r="D398" s="236">
        <v>3.36</v>
      </c>
      <c r="E398" s="252">
        <v>1209.47</v>
      </c>
      <c r="F398" s="254">
        <f>D398*E398</f>
        <v>4063.8191999999999</v>
      </c>
      <c r="G398" s="238" t="s">
        <v>650</v>
      </c>
      <c r="H398" s="239"/>
      <c r="I398" s="240"/>
    </row>
    <row r="399" spans="1:9" s="23" customFormat="1" ht="18.75" customHeight="1" x14ac:dyDescent="0.25">
      <c r="A399" s="70"/>
      <c r="B399" s="108"/>
      <c r="C399" s="235"/>
      <c r="D399" s="237"/>
      <c r="E399" s="282"/>
      <c r="F399" s="262"/>
      <c r="G399" s="241"/>
      <c r="H399" s="242"/>
      <c r="I399" s="243"/>
    </row>
    <row r="400" spans="1:9" s="23" customFormat="1" ht="18.75" x14ac:dyDescent="0.25">
      <c r="A400" s="50" t="s">
        <v>426</v>
      </c>
      <c r="B400" s="51" t="s">
        <v>427</v>
      </c>
      <c r="C400" s="150" t="s">
        <v>8</v>
      </c>
      <c r="D400" s="236">
        <f>43.87+1.89</f>
        <v>45.76</v>
      </c>
      <c r="E400" s="252">
        <v>1282.46</v>
      </c>
      <c r="F400" s="254">
        <f>D400*E400</f>
        <v>58685.369599999998</v>
      </c>
      <c r="G400" s="238" t="s">
        <v>650</v>
      </c>
      <c r="H400" s="239"/>
      <c r="I400" s="240"/>
    </row>
    <row r="401" spans="1:13" s="23" customFormat="1" ht="18.75" x14ac:dyDescent="0.25">
      <c r="A401" s="70"/>
      <c r="B401" s="108"/>
      <c r="C401" s="170"/>
      <c r="D401" s="237"/>
      <c r="E401" s="282"/>
      <c r="F401" s="262"/>
      <c r="G401" s="241"/>
      <c r="H401" s="242"/>
      <c r="I401" s="243"/>
    </row>
    <row r="402" spans="1:13" s="23" customFormat="1" ht="18.75" x14ac:dyDescent="0.25">
      <c r="A402" s="50" t="s">
        <v>428</v>
      </c>
      <c r="B402" s="51" t="s">
        <v>429</v>
      </c>
      <c r="C402" s="150" t="s">
        <v>8</v>
      </c>
      <c r="D402" s="236">
        <v>7.92</v>
      </c>
      <c r="E402" s="252">
        <v>388.96</v>
      </c>
      <c r="F402" s="254">
        <f>D402*E402</f>
        <v>3080.5631999999996</v>
      </c>
      <c r="G402" s="238" t="s">
        <v>650</v>
      </c>
      <c r="H402" s="239"/>
      <c r="I402" s="240"/>
    </row>
    <row r="403" spans="1:13" s="23" customFormat="1" ht="18.75" x14ac:dyDescent="0.25">
      <c r="A403" s="70"/>
      <c r="B403" s="108"/>
      <c r="C403" s="170"/>
      <c r="D403" s="237"/>
      <c r="E403" s="282"/>
      <c r="F403" s="262"/>
      <c r="G403" s="241"/>
      <c r="H403" s="242"/>
      <c r="I403" s="243"/>
    </row>
    <row r="404" spans="1:13" s="23" customFormat="1" ht="18.75" x14ac:dyDescent="0.25">
      <c r="A404" s="52"/>
      <c r="B404" s="53"/>
      <c r="C404" s="166"/>
      <c r="D404" s="160"/>
      <c r="E404" s="154"/>
      <c r="F404" s="157"/>
      <c r="G404" s="148"/>
      <c r="H404" s="168"/>
      <c r="I404" s="104"/>
    </row>
    <row r="405" spans="1:13" s="23" customFormat="1" ht="42" x14ac:dyDescent="0.25">
      <c r="A405" s="52"/>
      <c r="B405" s="77" t="s">
        <v>430</v>
      </c>
      <c r="C405" s="166"/>
      <c r="D405" s="160"/>
      <c r="E405" s="154"/>
      <c r="F405" s="157"/>
      <c r="G405" s="148"/>
      <c r="H405" s="168"/>
      <c r="I405" s="104"/>
    </row>
    <row r="406" spans="1:13" s="23" customFormat="1" ht="25.5" customHeight="1" x14ac:dyDescent="0.25">
      <c r="A406" s="350" t="s">
        <v>658</v>
      </c>
      <c r="B406" s="228"/>
      <c r="C406" s="228"/>
      <c r="D406" s="228"/>
      <c r="E406" s="351"/>
      <c r="F406" s="178">
        <f>SUM(F393:F405)</f>
        <v>65829.751999999993</v>
      </c>
      <c r="G406" s="407"/>
      <c r="H406" s="408"/>
      <c r="I406" s="409"/>
    </row>
    <row r="407" spans="1:13" s="23" customFormat="1" ht="18.75" x14ac:dyDescent="0.25">
      <c r="A407" s="47" t="s">
        <v>431</v>
      </c>
      <c r="B407" s="280" t="s">
        <v>432</v>
      </c>
      <c r="C407" s="281"/>
      <c r="D407" s="281"/>
      <c r="E407" s="281"/>
      <c r="F407" s="281"/>
      <c r="G407" s="281"/>
      <c r="H407" s="281"/>
      <c r="I407" s="316"/>
    </row>
    <row r="408" spans="1:13" s="23" customFormat="1" ht="18.75" x14ac:dyDescent="0.25">
      <c r="A408" s="50" t="s">
        <v>433</v>
      </c>
      <c r="B408" s="59" t="s">
        <v>258</v>
      </c>
      <c r="C408" s="166"/>
      <c r="D408" s="160"/>
      <c r="E408" s="154"/>
      <c r="F408" s="157"/>
      <c r="G408" s="148"/>
      <c r="H408" s="168"/>
      <c r="I408" s="104"/>
    </row>
    <row r="409" spans="1:13" s="23" customFormat="1" ht="21" customHeight="1" x14ac:dyDescent="0.25">
      <c r="A409" s="50" t="s">
        <v>434</v>
      </c>
      <c r="B409" s="51" t="s">
        <v>435</v>
      </c>
      <c r="C409" s="249" t="s">
        <v>30</v>
      </c>
      <c r="D409" s="358">
        <f>7.8+54.64</f>
        <v>62.44</v>
      </c>
      <c r="E409" s="252">
        <v>363.17</v>
      </c>
      <c r="F409" s="254">
        <f>D409*E409</f>
        <v>22676.334800000001</v>
      </c>
      <c r="G409" s="238" t="str">
        <f>G402</f>
        <v>CONFORME PROJETO ARQUITETÔNICO</v>
      </c>
      <c r="H409" s="239"/>
      <c r="I409" s="240"/>
      <c r="J409" s="333"/>
      <c r="K409" s="333"/>
      <c r="L409" s="333"/>
      <c r="M409" s="333"/>
    </row>
    <row r="410" spans="1:13" s="23" customFormat="1" ht="156" customHeight="1" x14ac:dyDescent="0.25">
      <c r="A410" s="70"/>
      <c r="B410" s="108" t="s">
        <v>436</v>
      </c>
      <c r="C410" s="235"/>
      <c r="D410" s="360"/>
      <c r="E410" s="282"/>
      <c r="F410" s="262"/>
      <c r="G410" s="241"/>
      <c r="H410" s="242"/>
      <c r="I410" s="243"/>
    </row>
    <row r="411" spans="1:13" s="23" customFormat="1" ht="15.75" x14ac:dyDescent="0.25">
      <c r="A411" s="50"/>
      <c r="B411" s="109"/>
      <c r="C411" s="249" t="s">
        <v>19</v>
      </c>
      <c r="D411" s="236">
        <v>67.56</v>
      </c>
      <c r="E411" s="252">
        <v>401.08</v>
      </c>
      <c r="F411" s="254">
        <f>D411*E411</f>
        <v>27096.964800000002</v>
      </c>
      <c r="G411" s="238" t="s">
        <v>650</v>
      </c>
      <c r="H411" s="239"/>
      <c r="I411" s="240"/>
    </row>
    <row r="412" spans="1:13" s="23" customFormat="1" ht="15.75" x14ac:dyDescent="0.25">
      <c r="A412" s="52" t="s">
        <v>437</v>
      </c>
      <c r="B412" s="54" t="s">
        <v>438</v>
      </c>
      <c r="C412" s="250"/>
      <c r="D412" s="251"/>
      <c r="E412" s="253"/>
      <c r="F412" s="255"/>
      <c r="G412" s="274"/>
      <c r="H412" s="275"/>
      <c r="I412" s="276"/>
    </row>
    <row r="413" spans="1:13" s="23" customFormat="1" ht="63" x14ac:dyDescent="0.25">
      <c r="A413" s="70"/>
      <c r="B413" s="108" t="s">
        <v>439</v>
      </c>
      <c r="C413" s="235"/>
      <c r="D413" s="237"/>
      <c r="E413" s="282"/>
      <c r="F413" s="262"/>
      <c r="G413" s="241"/>
      <c r="H413" s="242"/>
      <c r="I413" s="243"/>
    </row>
    <row r="414" spans="1:13" s="23" customFormat="1" ht="15.75" x14ac:dyDescent="0.25">
      <c r="A414" s="50"/>
      <c r="B414" s="109"/>
      <c r="C414" s="249" t="s">
        <v>19</v>
      </c>
      <c r="D414" s="236">
        <v>15.43</v>
      </c>
      <c r="E414" s="252">
        <v>416.26</v>
      </c>
      <c r="F414" s="254">
        <f>D414*E414</f>
        <v>6422.8917999999994</v>
      </c>
      <c r="G414" s="238" t="str">
        <f>G411</f>
        <v>CONFORME PROJETO ARQUITETÔNICO</v>
      </c>
      <c r="H414" s="239"/>
      <c r="I414" s="240"/>
    </row>
    <row r="415" spans="1:13" s="23" customFormat="1" ht="15.75" x14ac:dyDescent="0.25">
      <c r="A415" s="52" t="s">
        <v>440</v>
      </c>
      <c r="B415" s="54" t="s">
        <v>441</v>
      </c>
      <c r="C415" s="250"/>
      <c r="D415" s="251"/>
      <c r="E415" s="253"/>
      <c r="F415" s="255"/>
      <c r="G415" s="274"/>
      <c r="H415" s="275"/>
      <c r="I415" s="276"/>
    </row>
    <row r="416" spans="1:13" s="23" customFormat="1" ht="63" x14ac:dyDescent="0.25">
      <c r="A416" s="52"/>
      <c r="B416" s="53" t="s">
        <v>442</v>
      </c>
      <c r="C416" s="250"/>
      <c r="D416" s="251"/>
      <c r="E416" s="253"/>
      <c r="F416" s="255"/>
      <c r="G416" s="274"/>
      <c r="H416" s="275"/>
      <c r="I416" s="276"/>
    </row>
    <row r="417" spans="1:9" s="23" customFormat="1" ht="18.75" customHeight="1" x14ac:dyDescent="0.25">
      <c r="A417" s="70"/>
      <c r="B417" s="72"/>
      <c r="C417" s="235"/>
      <c r="D417" s="237"/>
      <c r="E417" s="282"/>
      <c r="F417" s="262"/>
      <c r="G417" s="241"/>
      <c r="H417" s="242"/>
      <c r="I417" s="243"/>
    </row>
    <row r="418" spans="1:9" s="23" customFormat="1" ht="31.5" x14ac:dyDescent="0.25">
      <c r="A418" s="50" t="s">
        <v>443</v>
      </c>
      <c r="B418" s="51" t="s">
        <v>444</v>
      </c>
      <c r="C418" s="249" t="s">
        <v>19</v>
      </c>
      <c r="D418" s="236">
        <f>3.78+94.06</f>
        <v>97.84</v>
      </c>
      <c r="E418" s="252">
        <v>416.26</v>
      </c>
      <c r="F418" s="254">
        <f>D418*E418</f>
        <v>40726.878400000001</v>
      </c>
      <c r="G418" s="238" t="str">
        <f>G414</f>
        <v>CONFORME PROJETO ARQUITETÔNICO</v>
      </c>
      <c r="H418" s="239"/>
      <c r="I418" s="240"/>
    </row>
    <row r="419" spans="1:9" s="23" customFormat="1" ht="62.25" customHeight="1" x14ac:dyDescent="0.25">
      <c r="A419" s="70"/>
      <c r="B419" s="108" t="s">
        <v>445</v>
      </c>
      <c r="C419" s="235"/>
      <c r="D419" s="237"/>
      <c r="E419" s="282"/>
      <c r="F419" s="262"/>
      <c r="G419" s="241"/>
      <c r="H419" s="242"/>
      <c r="I419" s="243"/>
    </row>
    <row r="420" spans="1:9" s="23" customFormat="1" ht="23.25" customHeight="1" x14ac:dyDescent="0.25">
      <c r="A420" s="350" t="s">
        <v>659</v>
      </c>
      <c r="B420" s="228"/>
      <c r="C420" s="228"/>
      <c r="D420" s="228"/>
      <c r="E420" s="351"/>
      <c r="F420" s="178">
        <f>SUM(F409:F419)</f>
        <v>96923.069799999997</v>
      </c>
      <c r="G420" s="407"/>
      <c r="H420" s="408"/>
      <c r="I420" s="409"/>
    </row>
    <row r="421" spans="1:9" s="23" customFormat="1" ht="18.75" x14ac:dyDescent="0.25">
      <c r="A421" s="47">
        <v>130000</v>
      </c>
      <c r="B421" s="280" t="s">
        <v>446</v>
      </c>
      <c r="C421" s="281"/>
      <c r="D421" s="281"/>
      <c r="E421" s="281"/>
      <c r="F421" s="349"/>
      <c r="G421" s="307"/>
      <c r="H421" s="308"/>
      <c r="I421" s="309"/>
    </row>
    <row r="422" spans="1:9" s="23" customFormat="1" ht="18.75" x14ac:dyDescent="0.25">
      <c r="A422" s="52"/>
      <c r="B422" s="53"/>
      <c r="C422" s="166"/>
      <c r="D422" s="154"/>
      <c r="E422" s="154"/>
      <c r="F422" s="157"/>
      <c r="G422" s="148"/>
      <c r="H422" s="168"/>
      <c r="I422" s="104"/>
    </row>
    <row r="423" spans="1:9" s="23" customFormat="1" ht="18.75" x14ac:dyDescent="0.25">
      <c r="A423" s="52" t="s">
        <v>447</v>
      </c>
      <c r="B423" s="59" t="s">
        <v>448</v>
      </c>
      <c r="C423" s="166"/>
      <c r="D423" s="160"/>
      <c r="E423" s="154"/>
      <c r="F423" s="157"/>
      <c r="G423" s="148"/>
      <c r="H423" s="168"/>
      <c r="I423" s="104"/>
    </row>
    <row r="424" spans="1:9" s="23" customFormat="1" ht="18.75" customHeight="1" x14ac:dyDescent="0.25">
      <c r="A424" s="50" t="s">
        <v>449</v>
      </c>
      <c r="B424" s="51" t="s">
        <v>450</v>
      </c>
      <c r="C424" s="249" t="s">
        <v>8</v>
      </c>
      <c r="D424" s="236">
        <v>3</v>
      </c>
      <c r="E424" s="252">
        <v>226.13</v>
      </c>
      <c r="F424" s="254">
        <f>D424*E424</f>
        <v>678.39</v>
      </c>
      <c r="G424" s="238" t="s">
        <v>650</v>
      </c>
      <c r="H424" s="239"/>
      <c r="I424" s="240"/>
    </row>
    <row r="425" spans="1:9" s="23" customFormat="1" ht="94.5" x14ac:dyDescent="0.25">
      <c r="A425" s="52"/>
      <c r="B425" s="53" t="s">
        <v>451</v>
      </c>
      <c r="C425" s="250"/>
      <c r="D425" s="251"/>
      <c r="E425" s="253"/>
      <c r="F425" s="255"/>
      <c r="G425" s="274"/>
      <c r="H425" s="275"/>
      <c r="I425" s="276"/>
    </row>
    <row r="426" spans="1:9" s="23" customFormat="1" ht="18.75" customHeight="1" x14ac:dyDescent="0.25">
      <c r="A426" s="70"/>
      <c r="B426" s="72"/>
      <c r="C426" s="235"/>
      <c r="D426" s="237"/>
      <c r="E426" s="282"/>
      <c r="F426" s="262"/>
      <c r="G426" s="241"/>
      <c r="H426" s="242"/>
      <c r="I426" s="243"/>
    </row>
    <row r="427" spans="1:9" s="23" customFormat="1" ht="15.75" x14ac:dyDescent="0.25">
      <c r="A427" s="50" t="s">
        <v>452</v>
      </c>
      <c r="B427" s="51" t="s">
        <v>453</v>
      </c>
      <c r="C427" s="249" t="s">
        <v>8</v>
      </c>
      <c r="D427" s="236">
        <v>3</v>
      </c>
      <c r="E427" s="252">
        <v>239.79</v>
      </c>
      <c r="F427" s="254">
        <f>D427*E427</f>
        <v>719.37</v>
      </c>
      <c r="G427" s="238" t="str">
        <f>G424</f>
        <v>CONFORME PROJETO ARQUITETÔNICO</v>
      </c>
      <c r="H427" s="239"/>
      <c r="I427" s="240"/>
    </row>
    <row r="428" spans="1:9" s="23" customFormat="1" ht="94.5" x14ac:dyDescent="0.25">
      <c r="A428" s="70"/>
      <c r="B428" s="108" t="s">
        <v>454</v>
      </c>
      <c r="C428" s="235"/>
      <c r="D428" s="237"/>
      <c r="E428" s="282"/>
      <c r="F428" s="262"/>
      <c r="G428" s="241"/>
      <c r="H428" s="242"/>
      <c r="I428" s="243"/>
    </row>
    <row r="429" spans="1:9" s="23" customFormat="1" ht="15.75" x14ac:dyDescent="0.25">
      <c r="A429" s="50"/>
      <c r="B429" s="109"/>
      <c r="C429" s="249" t="s">
        <v>23</v>
      </c>
      <c r="D429" s="236">
        <v>14.9</v>
      </c>
      <c r="E429" s="252">
        <v>517.79999999999995</v>
      </c>
      <c r="F429" s="254">
        <f>D429*E429</f>
        <v>7715.2199999999993</v>
      </c>
      <c r="G429" s="238" t="str">
        <f>G427</f>
        <v>CONFORME PROJETO ARQUITETÔNICO</v>
      </c>
      <c r="H429" s="239"/>
      <c r="I429" s="240"/>
    </row>
    <row r="430" spans="1:9" s="23" customFormat="1" ht="31.5" x14ac:dyDescent="0.25">
      <c r="A430" s="52" t="s">
        <v>455</v>
      </c>
      <c r="B430" s="54" t="s">
        <v>456</v>
      </c>
      <c r="C430" s="250"/>
      <c r="D430" s="251"/>
      <c r="E430" s="253"/>
      <c r="F430" s="255"/>
      <c r="G430" s="274"/>
      <c r="H430" s="275"/>
      <c r="I430" s="276"/>
    </row>
    <row r="431" spans="1:9" s="23" customFormat="1" ht="221.25" customHeight="1" x14ac:dyDescent="0.25">
      <c r="A431" s="70"/>
      <c r="B431" s="108" t="s">
        <v>457</v>
      </c>
      <c r="C431" s="235"/>
      <c r="D431" s="237"/>
      <c r="E431" s="282"/>
      <c r="F431" s="262"/>
      <c r="G431" s="241"/>
      <c r="H431" s="242"/>
      <c r="I431" s="243"/>
    </row>
    <row r="432" spans="1:9" s="23" customFormat="1" ht="28.5" customHeight="1" x14ac:dyDescent="0.25">
      <c r="A432" s="258" t="s">
        <v>660</v>
      </c>
      <c r="B432" s="259"/>
      <c r="C432" s="259"/>
      <c r="D432" s="259"/>
      <c r="E432" s="348"/>
      <c r="F432" s="144">
        <f>SUM(F422:F431)</f>
        <v>9112.98</v>
      </c>
      <c r="G432" s="162"/>
      <c r="H432" s="122"/>
      <c r="I432" s="202"/>
    </row>
    <row r="433" spans="1:9" s="23" customFormat="1" ht="18.75" x14ac:dyDescent="0.25">
      <c r="A433" s="47">
        <v>140000</v>
      </c>
      <c r="B433" s="280" t="s">
        <v>458</v>
      </c>
      <c r="C433" s="281"/>
      <c r="D433" s="281"/>
      <c r="E433" s="281"/>
      <c r="F433" s="349"/>
      <c r="G433" s="307"/>
      <c r="H433" s="308"/>
      <c r="I433" s="309"/>
    </row>
    <row r="434" spans="1:9" s="23" customFormat="1" ht="15.75" x14ac:dyDescent="0.25">
      <c r="A434" s="50">
        <v>140100</v>
      </c>
      <c r="B434" s="59" t="s">
        <v>185</v>
      </c>
      <c r="C434" s="249" t="s">
        <v>19</v>
      </c>
      <c r="D434" s="252">
        <f>2046.8+166</f>
        <v>2212.8000000000002</v>
      </c>
      <c r="E434" s="252">
        <v>26.09</v>
      </c>
      <c r="F434" s="254">
        <f>D434*E434</f>
        <v>57731.952000000005</v>
      </c>
      <c r="G434" s="238" t="s">
        <v>650</v>
      </c>
      <c r="H434" s="239"/>
      <c r="I434" s="240"/>
    </row>
    <row r="435" spans="1:9" s="23" customFormat="1" ht="18.75" customHeight="1" x14ac:dyDescent="0.25">
      <c r="A435" s="52"/>
      <c r="B435" s="53"/>
      <c r="C435" s="250"/>
      <c r="D435" s="253"/>
      <c r="E435" s="253"/>
      <c r="F435" s="255"/>
      <c r="G435" s="274"/>
      <c r="H435" s="275"/>
      <c r="I435" s="276"/>
    </row>
    <row r="436" spans="1:9" s="23" customFormat="1" ht="15.75" x14ac:dyDescent="0.25">
      <c r="A436" s="52" t="s">
        <v>459</v>
      </c>
      <c r="B436" s="54" t="s">
        <v>460</v>
      </c>
      <c r="C436" s="250"/>
      <c r="D436" s="253"/>
      <c r="E436" s="253"/>
      <c r="F436" s="255"/>
      <c r="G436" s="274"/>
      <c r="H436" s="275"/>
      <c r="I436" s="276"/>
    </row>
    <row r="437" spans="1:9" s="23" customFormat="1" ht="81" customHeight="1" x14ac:dyDescent="0.25">
      <c r="A437" s="52"/>
      <c r="B437" s="53" t="s">
        <v>461</v>
      </c>
      <c r="C437" s="250"/>
      <c r="D437" s="253"/>
      <c r="E437" s="253"/>
      <c r="F437" s="255"/>
      <c r="G437" s="274"/>
      <c r="H437" s="275"/>
      <c r="I437" s="276"/>
    </row>
    <row r="438" spans="1:9" s="23" customFormat="1" ht="18.75" customHeight="1" x14ac:dyDescent="0.25">
      <c r="A438" s="52"/>
      <c r="B438" s="53"/>
      <c r="C438" s="235"/>
      <c r="D438" s="282"/>
      <c r="E438" s="282"/>
      <c r="F438" s="262"/>
      <c r="G438" s="241"/>
      <c r="H438" s="242"/>
      <c r="I438" s="243"/>
    </row>
    <row r="439" spans="1:9" s="23" customFormat="1" ht="18.75" x14ac:dyDescent="0.25">
      <c r="A439" s="50" t="s">
        <v>462</v>
      </c>
      <c r="B439" s="51" t="s">
        <v>463</v>
      </c>
      <c r="C439" s="249" t="s">
        <v>19</v>
      </c>
      <c r="D439" s="159"/>
      <c r="E439" s="252">
        <v>24.53</v>
      </c>
      <c r="F439" s="254">
        <f>D440*E439</f>
        <v>58915.418100000003</v>
      </c>
      <c r="G439" s="238" t="str">
        <f>G434</f>
        <v>CONFORME PROJETO ARQUITETÔNICO</v>
      </c>
      <c r="H439" s="239"/>
      <c r="I439" s="240"/>
    </row>
    <row r="440" spans="1:9" s="23" customFormat="1" ht="78.75" x14ac:dyDescent="0.25">
      <c r="A440" s="52"/>
      <c r="B440" s="53" t="s">
        <v>464</v>
      </c>
      <c r="C440" s="250"/>
      <c r="D440" s="154">
        <v>2401.77</v>
      </c>
      <c r="E440" s="253"/>
      <c r="F440" s="255"/>
      <c r="G440" s="274"/>
      <c r="H440" s="275"/>
      <c r="I440" s="276"/>
    </row>
    <row r="441" spans="1:9" s="23" customFormat="1" ht="18.75" x14ac:dyDescent="0.25">
      <c r="A441" s="70"/>
      <c r="B441" s="108"/>
      <c r="C441" s="235"/>
      <c r="D441" s="161"/>
      <c r="E441" s="282"/>
      <c r="F441" s="262"/>
      <c r="G441" s="241"/>
      <c r="H441" s="242"/>
      <c r="I441" s="243"/>
    </row>
    <row r="442" spans="1:9" s="23" customFormat="1" ht="18.75" customHeight="1" x14ac:dyDescent="0.25">
      <c r="A442" s="50" t="s">
        <v>465</v>
      </c>
      <c r="B442" s="51" t="s">
        <v>466</v>
      </c>
      <c r="C442" s="249" t="s">
        <v>19</v>
      </c>
      <c r="D442" s="252">
        <v>4093.54</v>
      </c>
      <c r="E442" s="252">
        <v>7.04</v>
      </c>
      <c r="F442" s="254">
        <f>D442*E442</f>
        <v>28818.5216</v>
      </c>
      <c r="G442" s="238" t="str">
        <f>G439</f>
        <v>CONFORME PROJETO ARQUITETÔNICO</v>
      </c>
      <c r="H442" s="239"/>
      <c r="I442" s="240"/>
    </row>
    <row r="443" spans="1:9" s="23" customFormat="1" ht="78.75" x14ac:dyDescent="0.25">
      <c r="A443" s="52"/>
      <c r="B443" s="53" t="s">
        <v>467</v>
      </c>
      <c r="C443" s="250"/>
      <c r="D443" s="253"/>
      <c r="E443" s="253"/>
      <c r="F443" s="255"/>
      <c r="G443" s="274"/>
      <c r="H443" s="275"/>
      <c r="I443" s="276"/>
    </row>
    <row r="444" spans="1:9" s="23" customFormat="1" ht="18.75" customHeight="1" x14ac:dyDescent="0.25">
      <c r="A444" s="52"/>
      <c r="B444" s="54"/>
      <c r="C444" s="250"/>
      <c r="D444" s="253"/>
      <c r="E444" s="253"/>
      <c r="F444" s="255"/>
      <c r="G444" s="274"/>
      <c r="H444" s="275"/>
      <c r="I444" s="276"/>
    </row>
    <row r="445" spans="1:9" s="23" customFormat="1" ht="18.75" customHeight="1" x14ac:dyDescent="0.25">
      <c r="A445" s="70"/>
      <c r="B445" s="72"/>
      <c r="C445" s="235"/>
      <c r="D445" s="282"/>
      <c r="E445" s="282"/>
      <c r="F445" s="262"/>
      <c r="G445" s="241"/>
      <c r="H445" s="242"/>
      <c r="I445" s="243"/>
    </row>
    <row r="446" spans="1:9" s="23" customFormat="1" ht="31.5" x14ac:dyDescent="0.25">
      <c r="A446" s="50" t="s">
        <v>468</v>
      </c>
      <c r="B446" s="185" t="s">
        <v>469</v>
      </c>
      <c r="C446" s="249" t="s">
        <v>19</v>
      </c>
      <c r="D446" s="236">
        <v>355.7</v>
      </c>
      <c r="E446" s="252">
        <v>52.15</v>
      </c>
      <c r="F446" s="254">
        <f>D446*E446</f>
        <v>18549.754999999997</v>
      </c>
      <c r="G446" s="238" t="str">
        <f>G442</f>
        <v>CONFORME PROJETO ARQUITETÔNICO</v>
      </c>
      <c r="H446" s="239"/>
      <c r="I446" s="240"/>
    </row>
    <row r="447" spans="1:9" s="23" customFormat="1" ht="295.5" customHeight="1" x14ac:dyDescent="0.25">
      <c r="A447" s="70"/>
      <c r="B447" s="111" t="s">
        <v>470</v>
      </c>
      <c r="C447" s="235"/>
      <c r="D447" s="237"/>
      <c r="E447" s="282"/>
      <c r="F447" s="262"/>
      <c r="G447" s="241"/>
      <c r="H447" s="242"/>
      <c r="I447" s="243"/>
    </row>
    <row r="448" spans="1:9" s="23" customFormat="1" ht="47.25" x14ac:dyDescent="0.25">
      <c r="A448" s="199" t="s">
        <v>471</v>
      </c>
      <c r="B448" s="186" t="s">
        <v>472</v>
      </c>
      <c r="C448" s="355" t="s">
        <v>19</v>
      </c>
      <c r="D448" s="423">
        <v>1026.4000000000001</v>
      </c>
      <c r="E448" s="252">
        <v>59.66</v>
      </c>
      <c r="F448" s="254">
        <f>D448*E448</f>
        <v>61235.024000000005</v>
      </c>
      <c r="G448" s="238" t="str">
        <f>G446</f>
        <v>CONFORME PROJETO ARQUITETÔNICO</v>
      </c>
      <c r="H448" s="239"/>
      <c r="I448" s="240"/>
    </row>
    <row r="449" spans="1:9" s="23" customFormat="1" ht="267.75" x14ac:dyDescent="0.25">
      <c r="A449" s="209"/>
      <c r="B449" s="187" t="s">
        <v>473</v>
      </c>
      <c r="C449" s="357"/>
      <c r="D449" s="424"/>
      <c r="E449" s="282"/>
      <c r="F449" s="262"/>
      <c r="G449" s="241"/>
      <c r="H449" s="242"/>
      <c r="I449" s="243"/>
    </row>
    <row r="450" spans="1:9" s="23" customFormat="1" ht="18.75" x14ac:dyDescent="0.25">
      <c r="A450" s="52"/>
      <c r="B450" s="78"/>
      <c r="C450" s="166"/>
      <c r="D450" s="160"/>
      <c r="E450" s="154"/>
      <c r="F450" s="157"/>
      <c r="G450" s="148"/>
      <c r="H450" s="168"/>
      <c r="I450" s="104"/>
    </row>
    <row r="451" spans="1:9" s="23" customFormat="1" ht="23.25" customHeight="1" x14ac:dyDescent="0.25">
      <c r="A451" s="350" t="s">
        <v>661</v>
      </c>
      <c r="B451" s="228"/>
      <c r="C451" s="228"/>
      <c r="D451" s="228"/>
      <c r="E451" s="351"/>
      <c r="F451" s="178">
        <f>SUM(F434:F450)</f>
        <v>225250.67070000002</v>
      </c>
      <c r="G451" s="307"/>
      <c r="H451" s="308"/>
      <c r="I451" s="309"/>
    </row>
    <row r="452" spans="1:9" s="23" customFormat="1" ht="18.75" x14ac:dyDescent="0.25">
      <c r="A452" s="47">
        <v>150000</v>
      </c>
      <c r="B452" s="244" t="s">
        <v>474</v>
      </c>
      <c r="C452" s="244"/>
      <c r="D452" s="244"/>
      <c r="E452" s="244"/>
      <c r="F452" s="244"/>
      <c r="G452" s="231"/>
      <c r="H452" s="231"/>
      <c r="I452" s="246"/>
    </row>
    <row r="453" spans="1:9" s="23" customFormat="1" ht="18.75" x14ac:dyDescent="0.25">
      <c r="A453" s="284">
        <v>150100</v>
      </c>
      <c r="B453" s="84" t="s">
        <v>475</v>
      </c>
      <c r="C453" s="196"/>
      <c r="D453" s="80"/>
      <c r="E453" s="197"/>
      <c r="F453" s="198"/>
      <c r="G453" s="148"/>
      <c r="H453" s="168"/>
      <c r="I453" s="104"/>
    </row>
    <row r="454" spans="1:9" s="23" customFormat="1" ht="18.75" x14ac:dyDescent="0.25">
      <c r="A454" s="285"/>
      <c r="B454" s="84"/>
      <c r="C454" s="196"/>
      <c r="D454" s="80"/>
      <c r="E454" s="197"/>
      <c r="F454" s="198"/>
      <c r="G454" s="148"/>
      <c r="H454" s="168"/>
      <c r="I454" s="104"/>
    </row>
    <row r="455" spans="1:9" s="23" customFormat="1" ht="21" customHeight="1" x14ac:dyDescent="0.25">
      <c r="A455" s="284" t="s">
        <v>476</v>
      </c>
      <c r="B455" s="189" t="s">
        <v>477</v>
      </c>
      <c r="C455" s="234" t="s">
        <v>30</v>
      </c>
      <c r="D455" s="236">
        <f>183.15+1744.32</f>
        <v>1927.47</v>
      </c>
      <c r="E455" s="252">
        <v>78.069999999999993</v>
      </c>
      <c r="F455" s="254">
        <f>D455*E455</f>
        <v>150477.58289999998</v>
      </c>
      <c r="G455" s="238" t="s">
        <v>677</v>
      </c>
      <c r="H455" s="239"/>
      <c r="I455" s="240"/>
    </row>
    <row r="456" spans="1:9" s="23" customFormat="1" ht="78.75" customHeight="1" x14ac:dyDescent="0.25">
      <c r="A456" s="287"/>
      <c r="B456" s="190" t="s">
        <v>478</v>
      </c>
      <c r="C456" s="250"/>
      <c r="D456" s="251"/>
      <c r="E456" s="253"/>
      <c r="F456" s="255"/>
      <c r="G456" s="274"/>
      <c r="H456" s="275"/>
      <c r="I456" s="276"/>
    </row>
    <row r="457" spans="1:9" s="23" customFormat="1" ht="18.75" customHeight="1" x14ac:dyDescent="0.25">
      <c r="A457" s="285"/>
      <c r="B457" s="190"/>
      <c r="C457" s="235"/>
      <c r="D457" s="237"/>
      <c r="E457" s="282"/>
      <c r="F457" s="262"/>
      <c r="G457" s="241"/>
      <c r="H457" s="242"/>
      <c r="I457" s="243"/>
    </row>
    <row r="458" spans="1:9" s="23" customFormat="1" ht="18.75" customHeight="1" x14ac:dyDescent="0.25">
      <c r="A458" s="286" t="s">
        <v>479</v>
      </c>
      <c r="B458" s="51" t="s">
        <v>480</v>
      </c>
      <c r="C458" s="234" t="s">
        <v>23</v>
      </c>
      <c r="D458" s="236">
        <f>13.34+20.1</f>
        <v>33.44</v>
      </c>
      <c r="E458" s="295">
        <v>52</v>
      </c>
      <c r="F458" s="296">
        <f>D458*E458</f>
        <v>1738.8799999999999</v>
      </c>
      <c r="G458" s="238" t="s">
        <v>677</v>
      </c>
      <c r="H458" s="239"/>
      <c r="I458" s="240"/>
    </row>
    <row r="459" spans="1:9" s="23" customFormat="1" ht="78.75" customHeight="1" x14ac:dyDescent="0.25">
      <c r="A459" s="287"/>
      <c r="B459" s="188" t="s">
        <v>481</v>
      </c>
      <c r="C459" s="250"/>
      <c r="D459" s="251"/>
      <c r="E459" s="295"/>
      <c r="F459" s="296"/>
      <c r="G459" s="274"/>
      <c r="H459" s="275"/>
      <c r="I459" s="276"/>
    </row>
    <row r="460" spans="1:9" s="23" customFormat="1" ht="18.75" customHeight="1" x14ac:dyDescent="0.25">
      <c r="A460" s="285"/>
      <c r="B460" s="188"/>
      <c r="C460" s="235"/>
      <c r="D460" s="237"/>
      <c r="E460" s="295"/>
      <c r="F460" s="296"/>
      <c r="G460" s="241"/>
      <c r="H460" s="242"/>
      <c r="I460" s="243"/>
    </row>
    <row r="461" spans="1:9" s="23" customFormat="1" ht="21" customHeight="1" x14ac:dyDescent="0.25">
      <c r="A461" s="290" t="s">
        <v>482</v>
      </c>
      <c r="B461" s="173" t="s">
        <v>483</v>
      </c>
      <c r="C461" s="292" t="s">
        <v>30</v>
      </c>
      <c r="D461" s="294">
        <v>752.34</v>
      </c>
      <c r="E461" s="295">
        <v>41.71</v>
      </c>
      <c r="F461" s="296">
        <f>D461*E461</f>
        <v>31380.101400000003</v>
      </c>
      <c r="G461" s="238" t="s">
        <v>677</v>
      </c>
      <c r="H461" s="239"/>
      <c r="I461" s="240"/>
    </row>
    <row r="462" spans="1:9" s="23" customFormat="1" ht="63" customHeight="1" x14ac:dyDescent="0.25">
      <c r="A462" s="291"/>
      <c r="B462" s="191" t="s">
        <v>484</v>
      </c>
      <c r="C462" s="293"/>
      <c r="D462" s="294"/>
      <c r="E462" s="295"/>
      <c r="F462" s="296"/>
      <c r="G462" s="274"/>
      <c r="H462" s="275"/>
      <c r="I462" s="276"/>
    </row>
    <row r="463" spans="1:9" s="23" customFormat="1" ht="18.75" customHeight="1" x14ac:dyDescent="0.25">
      <c r="A463" s="291"/>
      <c r="B463" s="191"/>
      <c r="C463" s="293"/>
      <c r="D463" s="294"/>
      <c r="E463" s="295"/>
      <c r="F463" s="296"/>
      <c r="G463" s="241"/>
      <c r="H463" s="242"/>
      <c r="I463" s="243"/>
    </row>
    <row r="464" spans="1:9" s="23" customFormat="1" ht="47.25" x14ac:dyDescent="0.25">
      <c r="A464" s="194" t="s">
        <v>486</v>
      </c>
      <c r="B464" s="112" t="s">
        <v>487</v>
      </c>
      <c r="C464" s="195" t="s">
        <v>19</v>
      </c>
      <c r="D464" s="160"/>
      <c r="E464" s="154">
        <v>85.41</v>
      </c>
      <c r="F464" s="157">
        <f>D464*E464</f>
        <v>0</v>
      </c>
      <c r="G464" s="148"/>
      <c r="H464" s="168"/>
      <c r="I464" s="104"/>
    </row>
    <row r="465" spans="1:13" s="23" customFormat="1" ht="220.5" x14ac:dyDescent="0.25">
      <c r="A465" s="56"/>
      <c r="B465" s="79" t="s">
        <v>485</v>
      </c>
      <c r="C465" s="62"/>
      <c r="D465" s="160"/>
      <c r="E465" s="154"/>
      <c r="F465" s="157"/>
      <c r="G465" s="148"/>
      <c r="H465" s="168"/>
      <c r="I465" s="104"/>
    </row>
    <row r="466" spans="1:13" s="23" customFormat="1" ht="18.75" customHeight="1" x14ac:dyDescent="0.25">
      <c r="A466" s="47" t="s">
        <v>488</v>
      </c>
      <c r="B466" s="256" t="s">
        <v>489</v>
      </c>
      <c r="C466" s="272"/>
      <c r="D466" s="272"/>
      <c r="E466" s="272"/>
      <c r="F466" s="272"/>
      <c r="G466" s="272"/>
      <c r="H466" s="272"/>
      <c r="I466" s="273"/>
    </row>
    <row r="467" spans="1:13" s="23" customFormat="1" ht="15.75" customHeight="1" x14ac:dyDescent="0.25">
      <c r="A467" s="413" t="s">
        <v>490</v>
      </c>
      <c r="B467" s="51" t="s">
        <v>491</v>
      </c>
      <c r="C467" s="292"/>
      <c r="D467" s="294"/>
      <c r="E467" s="295"/>
      <c r="F467" s="254"/>
      <c r="G467" s="238" t="s">
        <v>678</v>
      </c>
      <c r="H467" s="239"/>
      <c r="I467" s="240"/>
    </row>
    <row r="468" spans="1:13" s="23" customFormat="1" ht="299.25" customHeight="1" x14ac:dyDescent="0.25">
      <c r="A468" s="414"/>
      <c r="B468" s="415" t="s">
        <v>492</v>
      </c>
      <c r="C468" s="293"/>
      <c r="D468" s="294"/>
      <c r="E468" s="295"/>
      <c r="F468" s="255"/>
      <c r="G468" s="274"/>
      <c r="H468" s="275"/>
      <c r="I468" s="276"/>
    </row>
    <row r="469" spans="1:13" s="23" customFormat="1" ht="18.75" customHeight="1" x14ac:dyDescent="0.25">
      <c r="A469" s="414"/>
      <c r="B469" s="416"/>
      <c r="C469" s="293"/>
      <c r="D469" s="294"/>
      <c r="E469" s="295"/>
      <c r="F469" s="262"/>
      <c r="G469" s="241"/>
      <c r="H469" s="242"/>
      <c r="I469" s="243"/>
    </row>
    <row r="470" spans="1:13" s="23" customFormat="1" ht="18.75" customHeight="1" x14ac:dyDescent="0.25">
      <c r="A470" s="413" t="s">
        <v>493</v>
      </c>
      <c r="B470" s="51" t="s">
        <v>494</v>
      </c>
      <c r="C470" s="234" t="s">
        <v>23</v>
      </c>
      <c r="D470" s="236">
        <v>318.14999999999998</v>
      </c>
      <c r="E470" s="252">
        <v>31.28</v>
      </c>
      <c r="F470" s="254">
        <f>D470*E470</f>
        <v>9951.732</v>
      </c>
      <c r="G470" s="238" t="s">
        <v>677</v>
      </c>
      <c r="H470" s="239"/>
      <c r="I470" s="240"/>
    </row>
    <row r="471" spans="1:13" s="23" customFormat="1" ht="63" customHeight="1" x14ac:dyDescent="0.25">
      <c r="A471" s="414"/>
      <c r="B471" s="310" t="s">
        <v>495</v>
      </c>
      <c r="C471" s="250"/>
      <c r="D471" s="251"/>
      <c r="E471" s="253"/>
      <c r="F471" s="255"/>
      <c r="G471" s="274"/>
      <c r="H471" s="275"/>
      <c r="I471" s="276"/>
    </row>
    <row r="472" spans="1:13" s="23" customFormat="1" ht="18.75" customHeight="1" x14ac:dyDescent="0.25">
      <c r="A472" s="427"/>
      <c r="B472" s="311"/>
      <c r="C472" s="250"/>
      <c r="D472" s="251"/>
      <c r="E472" s="253"/>
      <c r="F472" s="255"/>
      <c r="G472" s="241"/>
      <c r="H472" s="242"/>
      <c r="I472" s="243"/>
    </row>
    <row r="473" spans="1:13" s="23" customFormat="1" ht="18.75" customHeight="1" x14ac:dyDescent="0.25">
      <c r="A473" s="47" t="s">
        <v>496</v>
      </c>
      <c r="B473" s="263" t="s">
        <v>497</v>
      </c>
      <c r="C473" s="278"/>
      <c r="D473" s="278"/>
      <c r="E473" s="278"/>
      <c r="F473" s="278"/>
      <c r="G473" s="278"/>
      <c r="H473" s="278"/>
      <c r="I473" s="279"/>
    </row>
    <row r="474" spans="1:13" s="23" customFormat="1" ht="21" customHeight="1" x14ac:dyDescent="0.25">
      <c r="A474" s="290" t="s">
        <v>498</v>
      </c>
      <c r="B474" s="51" t="s">
        <v>129</v>
      </c>
      <c r="C474" s="292" t="s">
        <v>30</v>
      </c>
      <c r="D474" s="294">
        <v>3032.29</v>
      </c>
      <c r="E474" s="295">
        <v>44.98</v>
      </c>
      <c r="F474" s="296">
        <f>D474*E474</f>
        <v>136392.40419999999</v>
      </c>
      <c r="G474" s="231" t="s">
        <v>677</v>
      </c>
      <c r="H474" s="231"/>
      <c r="I474" s="246"/>
      <c r="J474" s="331"/>
      <c r="K474" s="331"/>
      <c r="L474" s="331"/>
      <c r="M474" s="331"/>
    </row>
    <row r="475" spans="1:13" s="23" customFormat="1" ht="47.25" customHeight="1" x14ac:dyDescent="0.25">
      <c r="A475" s="291"/>
      <c r="B475" s="310" t="s">
        <v>499</v>
      </c>
      <c r="C475" s="293"/>
      <c r="D475" s="294"/>
      <c r="E475" s="295"/>
      <c r="F475" s="296"/>
      <c r="G475" s="231"/>
      <c r="H475" s="231"/>
      <c r="I475" s="246"/>
      <c r="J475" s="331"/>
      <c r="K475" s="331"/>
      <c r="L475" s="331"/>
      <c r="M475" s="331"/>
    </row>
    <row r="476" spans="1:13" s="23" customFormat="1" ht="18.75" customHeight="1" x14ac:dyDescent="0.25">
      <c r="A476" s="291"/>
      <c r="B476" s="428"/>
      <c r="C476" s="293"/>
      <c r="D476" s="294"/>
      <c r="E476" s="295"/>
      <c r="F476" s="296"/>
      <c r="G476" s="231"/>
      <c r="H476" s="231"/>
      <c r="I476" s="246"/>
    </row>
    <row r="477" spans="1:13" s="23" customFormat="1" ht="18.75" customHeight="1" x14ac:dyDescent="0.25">
      <c r="A477" s="291"/>
      <c r="B477" s="428"/>
      <c r="C477" s="293"/>
      <c r="D477" s="294"/>
      <c r="E477" s="295"/>
      <c r="F477" s="296"/>
      <c r="G477" s="231"/>
      <c r="H477" s="231"/>
      <c r="I477" s="246"/>
    </row>
    <row r="478" spans="1:13" s="23" customFormat="1" ht="18.75" x14ac:dyDescent="0.25">
      <c r="A478" s="52" t="s">
        <v>500</v>
      </c>
      <c r="B478" s="59" t="s">
        <v>501</v>
      </c>
      <c r="C478" s="166"/>
      <c r="D478" s="160"/>
      <c r="E478" s="154"/>
      <c r="F478" s="157"/>
      <c r="G478" s="148"/>
      <c r="H478" s="168"/>
      <c r="I478" s="104"/>
    </row>
    <row r="479" spans="1:13" s="23" customFormat="1" ht="31.5" x14ac:dyDescent="0.25">
      <c r="A479" s="286" t="s">
        <v>671</v>
      </c>
      <c r="B479" s="51" t="s">
        <v>672</v>
      </c>
      <c r="C479" s="234" t="s">
        <v>30</v>
      </c>
      <c r="D479" s="236">
        <f>417.26+21.32+108.86</f>
        <v>547.43999999999994</v>
      </c>
      <c r="E479" s="252">
        <v>84.62</v>
      </c>
      <c r="F479" s="254">
        <f>D479*E479</f>
        <v>46324.372799999997</v>
      </c>
      <c r="G479" s="238" t="s">
        <v>677</v>
      </c>
      <c r="H479" s="239"/>
      <c r="I479" s="240"/>
    </row>
    <row r="480" spans="1:13" s="23" customFormat="1" ht="264.75" customHeight="1" x14ac:dyDescent="0.25">
      <c r="A480" s="285"/>
      <c r="B480" s="53" t="s">
        <v>673</v>
      </c>
      <c r="C480" s="235"/>
      <c r="D480" s="237"/>
      <c r="E480" s="282"/>
      <c r="F480" s="262"/>
      <c r="G480" s="241"/>
      <c r="H480" s="242"/>
      <c r="I480" s="243"/>
    </row>
    <row r="481" spans="1:16" s="23" customFormat="1" ht="15.75" x14ac:dyDescent="0.25">
      <c r="A481" s="286" t="s">
        <v>502</v>
      </c>
      <c r="B481" s="51" t="s">
        <v>503</v>
      </c>
      <c r="C481" s="292" t="s">
        <v>30</v>
      </c>
      <c r="D481" s="294">
        <v>135.9</v>
      </c>
      <c r="E481" s="295">
        <v>17.73</v>
      </c>
      <c r="F481" s="296">
        <f>D481*E481</f>
        <v>2409.5070000000001</v>
      </c>
      <c r="G481" s="238" t="s">
        <v>677</v>
      </c>
      <c r="H481" s="239"/>
      <c r="I481" s="240"/>
    </row>
    <row r="482" spans="1:16" s="23" customFormat="1" ht="21" customHeight="1" x14ac:dyDescent="0.25">
      <c r="A482" s="287"/>
      <c r="B482" s="310" t="s">
        <v>504</v>
      </c>
      <c r="C482" s="293"/>
      <c r="D482" s="294"/>
      <c r="E482" s="295"/>
      <c r="F482" s="296"/>
      <c r="G482" s="274"/>
      <c r="H482" s="275"/>
      <c r="I482" s="276"/>
    </row>
    <row r="483" spans="1:16" s="23" customFormat="1" ht="94.5" customHeight="1" x14ac:dyDescent="0.25">
      <c r="A483" s="285"/>
      <c r="B483" s="311"/>
      <c r="C483" s="293"/>
      <c r="D483" s="294"/>
      <c r="E483" s="295"/>
      <c r="F483" s="296"/>
      <c r="G483" s="241"/>
      <c r="H483" s="242"/>
      <c r="I483" s="243"/>
    </row>
    <row r="484" spans="1:16" s="23" customFormat="1" ht="18.75" customHeight="1" x14ac:dyDescent="0.25">
      <c r="A484" s="290" t="s">
        <v>505</v>
      </c>
      <c r="B484" s="172" t="s">
        <v>506</v>
      </c>
      <c r="C484" s="292" t="s">
        <v>23</v>
      </c>
      <c r="D484" s="294">
        <v>84.62</v>
      </c>
      <c r="E484" s="295">
        <v>44.47</v>
      </c>
      <c r="F484" s="296">
        <f>D484*E484</f>
        <v>3763.0514000000003</v>
      </c>
      <c r="G484" s="238" t="s">
        <v>677</v>
      </c>
      <c r="H484" s="239"/>
      <c r="I484" s="240"/>
    </row>
    <row r="485" spans="1:16" s="23" customFormat="1" ht="18.75" customHeight="1" x14ac:dyDescent="0.25">
      <c r="A485" s="291"/>
      <c r="B485" s="312" t="s">
        <v>507</v>
      </c>
      <c r="C485" s="293"/>
      <c r="D485" s="294"/>
      <c r="E485" s="295"/>
      <c r="F485" s="296"/>
      <c r="G485" s="274"/>
      <c r="H485" s="275"/>
      <c r="I485" s="276"/>
      <c r="J485" s="335"/>
      <c r="K485" s="335"/>
      <c r="L485" s="335"/>
      <c r="M485" s="335"/>
      <c r="N485" s="335"/>
      <c r="O485" s="335"/>
      <c r="P485" s="335"/>
    </row>
    <row r="486" spans="1:16" s="23" customFormat="1" ht="138" customHeight="1" x14ac:dyDescent="0.25">
      <c r="A486" s="291"/>
      <c r="B486" s="313"/>
      <c r="C486" s="293"/>
      <c r="D486" s="294"/>
      <c r="E486" s="295"/>
      <c r="F486" s="296"/>
      <c r="G486" s="241"/>
      <c r="H486" s="242"/>
      <c r="I486" s="243"/>
      <c r="J486" s="335"/>
      <c r="K486" s="335"/>
      <c r="L486" s="335"/>
      <c r="M486" s="335"/>
      <c r="N486" s="335"/>
      <c r="O486" s="335"/>
      <c r="P486" s="335"/>
    </row>
    <row r="487" spans="1:16" s="23" customFormat="1" ht="18.75" customHeight="1" x14ac:dyDescent="0.25">
      <c r="A487" s="216"/>
      <c r="B487" s="228" t="s">
        <v>664</v>
      </c>
      <c r="C487" s="228"/>
      <c r="D487" s="228"/>
      <c r="E487" s="228"/>
      <c r="F487" s="123">
        <f>SUM(F453:F486)</f>
        <v>382437.63169999997</v>
      </c>
      <c r="G487" s="307"/>
      <c r="H487" s="308"/>
      <c r="I487" s="309"/>
      <c r="J487" s="164"/>
      <c r="K487" s="164"/>
      <c r="L487" s="164"/>
      <c r="M487" s="164"/>
      <c r="N487" s="164"/>
      <c r="O487" s="164"/>
      <c r="P487" s="164"/>
    </row>
    <row r="488" spans="1:16" s="23" customFormat="1" ht="18" customHeight="1" x14ac:dyDescent="0.25">
      <c r="A488" s="82">
        <v>170000</v>
      </c>
      <c r="B488" s="280" t="s">
        <v>508</v>
      </c>
      <c r="C488" s="281"/>
      <c r="D488" s="281"/>
      <c r="E488" s="281"/>
      <c r="F488" s="281"/>
      <c r="G488" s="281"/>
      <c r="H488" s="281"/>
      <c r="I488" s="104"/>
    </row>
    <row r="489" spans="1:16" s="23" customFormat="1" ht="18" customHeight="1" x14ac:dyDescent="0.25">
      <c r="A489" s="81">
        <v>170100</v>
      </c>
      <c r="B489" s="277" t="s">
        <v>509</v>
      </c>
      <c r="C489" s="278"/>
      <c r="D489" s="278"/>
      <c r="E489" s="278"/>
      <c r="F489" s="278"/>
      <c r="G489" s="278"/>
      <c r="H489" s="278"/>
      <c r="I489" s="279"/>
    </row>
    <row r="490" spans="1:16" s="23" customFormat="1" ht="18.75" customHeight="1" x14ac:dyDescent="0.25">
      <c r="A490" s="81"/>
      <c r="B490" s="54"/>
      <c r="C490" s="250" t="s">
        <v>665</v>
      </c>
      <c r="D490" s="251">
        <f>2212.8+2183.13</f>
        <v>4395.93</v>
      </c>
      <c r="E490" s="253">
        <v>16.66</v>
      </c>
      <c r="F490" s="255">
        <f>D490*E490</f>
        <v>73236.193800000008</v>
      </c>
      <c r="G490" s="274" t="s">
        <v>679</v>
      </c>
      <c r="H490" s="275"/>
      <c r="I490" s="276"/>
    </row>
    <row r="491" spans="1:16" s="23" customFormat="1" ht="15.75" customHeight="1" x14ac:dyDescent="0.25">
      <c r="A491" s="299">
        <v>170103</v>
      </c>
      <c r="B491" s="51" t="s">
        <v>669</v>
      </c>
      <c r="C491" s="301"/>
      <c r="D491" s="251"/>
      <c r="E491" s="253"/>
      <c r="F491" s="255"/>
      <c r="G491" s="274"/>
      <c r="H491" s="275"/>
      <c r="I491" s="276"/>
    </row>
    <row r="492" spans="1:16" s="23" customFormat="1" ht="126" customHeight="1" x14ac:dyDescent="0.25">
      <c r="A492" s="300"/>
      <c r="B492" s="310" t="s">
        <v>510</v>
      </c>
      <c r="C492" s="250"/>
      <c r="D492" s="251"/>
      <c r="E492" s="253"/>
      <c r="F492" s="255"/>
      <c r="G492" s="274"/>
      <c r="H492" s="275"/>
      <c r="I492" s="276"/>
    </row>
    <row r="493" spans="1:16" s="23" customFormat="1" ht="18.75" customHeight="1" x14ac:dyDescent="0.25">
      <c r="A493" s="300"/>
      <c r="B493" s="311"/>
      <c r="C493" s="235"/>
      <c r="D493" s="237"/>
      <c r="E493" s="282"/>
      <c r="F493" s="262"/>
      <c r="G493" s="241"/>
      <c r="H493" s="242"/>
      <c r="I493" s="243"/>
    </row>
    <row r="494" spans="1:16" s="23" customFormat="1" ht="25.5" customHeight="1" x14ac:dyDescent="0.25">
      <c r="A494" s="314">
        <v>170105</v>
      </c>
      <c r="B494" s="217" t="s">
        <v>511</v>
      </c>
      <c r="C494" s="292" t="s">
        <v>30</v>
      </c>
      <c r="D494" s="294">
        <v>243.39</v>
      </c>
      <c r="E494" s="295">
        <v>26.92</v>
      </c>
      <c r="F494" s="296">
        <f>D494*E494</f>
        <v>6552.0587999999998</v>
      </c>
      <c r="G494" s="231" t="s">
        <v>679</v>
      </c>
      <c r="H494" s="231"/>
      <c r="I494" s="246"/>
    </row>
    <row r="495" spans="1:16" s="23" customFormat="1" ht="135" customHeight="1" x14ac:dyDescent="0.25">
      <c r="A495" s="315"/>
      <c r="B495" s="310" t="s">
        <v>512</v>
      </c>
      <c r="C495" s="293"/>
      <c r="D495" s="294"/>
      <c r="E495" s="295"/>
      <c r="F495" s="296"/>
      <c r="G495" s="231"/>
      <c r="H495" s="231"/>
      <c r="I495" s="246"/>
    </row>
    <row r="496" spans="1:16" s="23" customFormat="1" ht="13.5" customHeight="1" x14ac:dyDescent="0.25">
      <c r="A496" s="315"/>
      <c r="B496" s="311"/>
      <c r="C496" s="293"/>
      <c r="D496" s="294"/>
      <c r="E496" s="295"/>
      <c r="F496" s="296"/>
      <c r="G496" s="231"/>
      <c r="H496" s="231"/>
      <c r="I496" s="246"/>
    </row>
    <row r="497" spans="1:9" s="23" customFormat="1" ht="18.75" customHeight="1" x14ac:dyDescent="0.25">
      <c r="A497" s="229">
        <v>170106</v>
      </c>
      <c r="B497" s="51" t="s">
        <v>513</v>
      </c>
      <c r="C497" s="292" t="s">
        <v>19</v>
      </c>
      <c r="D497" s="294">
        <v>486.78</v>
      </c>
      <c r="E497" s="295">
        <v>9.41</v>
      </c>
      <c r="F497" s="296">
        <f>D497*E497</f>
        <v>4580.5998</v>
      </c>
      <c r="G497" s="231" t="s">
        <v>679</v>
      </c>
      <c r="H497" s="231"/>
      <c r="I497" s="246"/>
    </row>
    <row r="498" spans="1:9" s="23" customFormat="1" ht="157.5" x14ac:dyDescent="0.25">
      <c r="A498" s="230"/>
      <c r="B498" s="53" t="s">
        <v>514</v>
      </c>
      <c r="C498" s="293"/>
      <c r="D498" s="294"/>
      <c r="E498" s="295"/>
      <c r="F498" s="296"/>
      <c r="G498" s="231"/>
      <c r="H498" s="231"/>
      <c r="I498" s="246"/>
    </row>
    <row r="499" spans="1:9" s="23" customFormat="1" ht="31.5" x14ac:dyDescent="0.25">
      <c r="A499" s="297">
        <v>170107</v>
      </c>
      <c r="B499" s="51" t="s">
        <v>515</v>
      </c>
      <c r="C499" s="234" t="s">
        <v>30</v>
      </c>
      <c r="D499" s="294">
        <v>96.6</v>
      </c>
      <c r="E499" s="252">
        <v>19.3</v>
      </c>
      <c r="F499" s="254">
        <f>D499*E499</f>
        <v>1864.3799999999999</v>
      </c>
      <c r="G499" s="238" t="s">
        <v>679</v>
      </c>
      <c r="H499" s="239"/>
      <c r="I499" s="240"/>
    </row>
    <row r="500" spans="1:9" s="23" customFormat="1" ht="189" x14ac:dyDescent="0.25">
      <c r="A500" s="298"/>
      <c r="B500" s="53" t="s">
        <v>516</v>
      </c>
      <c r="C500" s="235"/>
      <c r="D500" s="294"/>
      <c r="E500" s="282"/>
      <c r="F500" s="262"/>
      <c r="G500" s="241"/>
      <c r="H500" s="242"/>
      <c r="I500" s="243"/>
    </row>
    <row r="501" spans="1:9" s="23" customFormat="1" ht="31.5" x14ac:dyDescent="0.25">
      <c r="A501" s="304">
        <v>170110</v>
      </c>
      <c r="B501" s="51" t="s">
        <v>670</v>
      </c>
      <c r="C501" s="234" t="s">
        <v>30</v>
      </c>
      <c r="D501" s="236">
        <f>2212.8+2183.13</f>
        <v>4395.93</v>
      </c>
      <c r="E501" s="252">
        <v>13.49</v>
      </c>
      <c r="F501" s="254">
        <f>D501*E501</f>
        <v>59301.095700000005</v>
      </c>
      <c r="G501" s="238" t="s">
        <v>679</v>
      </c>
      <c r="H501" s="239"/>
      <c r="I501" s="240"/>
    </row>
    <row r="502" spans="1:9" s="23" customFormat="1" ht="110.25" x14ac:dyDescent="0.25">
      <c r="A502" s="230"/>
      <c r="B502" s="108" t="s">
        <v>517</v>
      </c>
      <c r="C502" s="235"/>
      <c r="D502" s="237"/>
      <c r="E502" s="282"/>
      <c r="F502" s="262"/>
      <c r="G502" s="241"/>
      <c r="H502" s="242"/>
      <c r="I502" s="243"/>
    </row>
    <row r="503" spans="1:9" s="23" customFormat="1" ht="23.25" customHeight="1" x14ac:dyDescent="0.25">
      <c r="A503" s="81">
        <v>170200</v>
      </c>
      <c r="B503" s="277" t="s">
        <v>518</v>
      </c>
      <c r="C503" s="278"/>
      <c r="D503" s="278"/>
      <c r="E503" s="278"/>
      <c r="F503" s="278"/>
      <c r="G503" s="278"/>
      <c r="H503" s="278"/>
      <c r="I503" s="279"/>
    </row>
    <row r="504" spans="1:9" s="23" customFormat="1" ht="21" x14ac:dyDescent="0.25">
      <c r="A504" s="83">
        <v>170201</v>
      </c>
      <c r="B504" s="54" t="s">
        <v>519</v>
      </c>
      <c r="C504" s="151" t="s">
        <v>30</v>
      </c>
      <c r="D504" s="160"/>
      <c r="E504" s="154">
        <v>13.98</v>
      </c>
      <c r="F504" s="157">
        <f>D504*E504</f>
        <v>0</v>
      </c>
      <c r="G504" s="231"/>
      <c r="H504" s="231"/>
      <c r="I504" s="246"/>
    </row>
    <row r="505" spans="1:9" s="23" customFormat="1" ht="126" x14ac:dyDescent="0.25">
      <c r="A505" s="83"/>
      <c r="B505" s="53" t="s">
        <v>520</v>
      </c>
      <c r="C505" s="166"/>
      <c r="D505" s="160"/>
      <c r="E505" s="154"/>
      <c r="F505" s="157"/>
      <c r="G505" s="231"/>
      <c r="H505" s="231"/>
      <c r="I505" s="246"/>
    </row>
    <row r="506" spans="1:9" s="23" customFormat="1" ht="18.75" x14ac:dyDescent="0.25">
      <c r="A506" s="83"/>
      <c r="B506" s="54"/>
      <c r="C506" s="166"/>
      <c r="D506" s="160"/>
      <c r="E506" s="154"/>
      <c r="F506" s="157"/>
      <c r="G506" s="231"/>
      <c r="H506" s="231"/>
      <c r="I506" s="246"/>
    </row>
    <row r="507" spans="1:9" s="23" customFormat="1" ht="21" x14ac:dyDescent="0.25">
      <c r="A507" s="350" t="s">
        <v>674</v>
      </c>
      <c r="B507" s="343"/>
      <c r="C507" s="343"/>
      <c r="D507" s="343"/>
      <c r="E507" s="344"/>
      <c r="F507" s="178">
        <f>SUM(F490:F506)</f>
        <v>145534.32810000001</v>
      </c>
      <c r="G507" s="231"/>
      <c r="H507" s="231"/>
      <c r="I507" s="246"/>
    </row>
    <row r="508" spans="1:9" s="23" customFormat="1" ht="18.75" x14ac:dyDescent="0.25">
      <c r="A508" s="47">
        <v>180000</v>
      </c>
      <c r="B508" s="280" t="s">
        <v>521</v>
      </c>
      <c r="C508" s="281"/>
      <c r="D508" s="281"/>
      <c r="E508" s="281"/>
      <c r="F508" s="281"/>
      <c r="G508" s="281"/>
      <c r="H508" s="168"/>
      <c r="I508" s="104"/>
    </row>
    <row r="509" spans="1:9" s="23" customFormat="1" ht="18" customHeight="1" x14ac:dyDescent="0.25">
      <c r="A509" s="50">
        <v>180100</v>
      </c>
      <c r="B509" s="263" t="s">
        <v>522</v>
      </c>
      <c r="C509" s="278"/>
      <c r="D509" s="278"/>
      <c r="E509" s="278"/>
      <c r="F509" s="278"/>
      <c r="G509" s="278"/>
      <c r="H509" s="278"/>
      <c r="I509" s="279"/>
    </row>
    <row r="510" spans="1:9" s="23" customFormat="1" ht="18.75" customHeight="1" x14ac:dyDescent="0.25">
      <c r="A510" s="305" t="s">
        <v>524</v>
      </c>
      <c r="B510" s="51" t="s">
        <v>666</v>
      </c>
      <c r="C510" s="234" t="s">
        <v>19</v>
      </c>
      <c r="D510" s="236">
        <f>13.57+67.02</f>
        <v>80.59</v>
      </c>
      <c r="E510" s="252">
        <v>211.48</v>
      </c>
      <c r="F510" s="254">
        <f>D510*E510</f>
        <v>17043.173200000001</v>
      </c>
      <c r="G510" s="238" t="s">
        <v>668</v>
      </c>
      <c r="H510" s="239"/>
      <c r="I510" s="240"/>
    </row>
    <row r="511" spans="1:9" s="23" customFormat="1" ht="78.75" x14ac:dyDescent="0.25">
      <c r="A511" s="306"/>
      <c r="B511" s="108" t="s">
        <v>525</v>
      </c>
      <c r="C511" s="250"/>
      <c r="D511" s="251"/>
      <c r="E511" s="253"/>
      <c r="F511" s="255"/>
      <c r="G511" s="274"/>
      <c r="H511" s="275"/>
      <c r="I511" s="276"/>
    </row>
    <row r="512" spans="1:9" s="23" customFormat="1" ht="18.75" customHeight="1" x14ac:dyDescent="0.25">
      <c r="A512" s="47" t="s">
        <v>526</v>
      </c>
      <c r="B512" s="263" t="s">
        <v>527</v>
      </c>
      <c r="C512" s="278"/>
      <c r="D512" s="278"/>
      <c r="E512" s="278"/>
      <c r="F512" s="278"/>
      <c r="G512" s="278"/>
      <c r="H512" s="278"/>
      <c r="I512" s="279"/>
    </row>
    <row r="513" spans="1:9" s="23" customFormat="1" ht="18.75" customHeight="1" x14ac:dyDescent="0.25">
      <c r="A513" s="286" t="s">
        <v>528</v>
      </c>
      <c r="B513" s="51" t="s">
        <v>529</v>
      </c>
      <c r="C513" s="234" t="s">
        <v>19</v>
      </c>
      <c r="D513" s="236">
        <v>33.840000000000003</v>
      </c>
      <c r="E513" s="252">
        <v>325.56</v>
      </c>
      <c r="F513" s="254">
        <f>D513*E513</f>
        <v>11016.950400000002</v>
      </c>
      <c r="G513" s="238" t="s">
        <v>679</v>
      </c>
      <c r="H513" s="239"/>
      <c r="I513" s="240"/>
    </row>
    <row r="514" spans="1:9" s="23" customFormat="1" ht="78.75" x14ac:dyDescent="0.25">
      <c r="A514" s="285"/>
      <c r="B514" s="53" t="s">
        <v>530</v>
      </c>
      <c r="C514" s="235"/>
      <c r="D514" s="237"/>
      <c r="E514" s="282"/>
      <c r="F514" s="262"/>
      <c r="G514" s="241"/>
      <c r="H514" s="242"/>
      <c r="I514" s="243"/>
    </row>
    <row r="515" spans="1:9" s="23" customFormat="1" ht="18.75" customHeight="1" x14ac:dyDescent="0.25">
      <c r="A515" s="290" t="s">
        <v>531</v>
      </c>
      <c r="B515" s="51" t="s">
        <v>667</v>
      </c>
      <c r="C515" s="292" t="s">
        <v>19</v>
      </c>
      <c r="D515" s="294">
        <v>15.85</v>
      </c>
      <c r="E515" s="295">
        <v>554.66</v>
      </c>
      <c r="F515" s="296">
        <f>D515*E515</f>
        <v>8791.360999999999</v>
      </c>
      <c r="G515" s="238" t="s">
        <v>679</v>
      </c>
      <c r="H515" s="239"/>
      <c r="I515" s="240"/>
    </row>
    <row r="516" spans="1:9" s="23" customFormat="1" ht="94.5" x14ac:dyDescent="0.25">
      <c r="A516" s="291"/>
      <c r="B516" s="108" t="s">
        <v>532</v>
      </c>
      <c r="C516" s="293"/>
      <c r="D516" s="294"/>
      <c r="E516" s="295"/>
      <c r="F516" s="296"/>
      <c r="G516" s="241"/>
      <c r="H516" s="242"/>
      <c r="I516" s="243"/>
    </row>
    <row r="517" spans="1:9" s="23" customFormat="1" ht="18.75" x14ac:dyDescent="0.25">
      <c r="A517" s="52"/>
      <c r="B517" s="53"/>
      <c r="C517" s="166"/>
      <c r="D517" s="160"/>
      <c r="E517" s="154"/>
      <c r="F517" s="157"/>
      <c r="G517" s="231"/>
      <c r="H517" s="231"/>
      <c r="I517" s="246"/>
    </row>
    <row r="518" spans="1:9" s="23" customFormat="1" ht="21" x14ac:dyDescent="0.25">
      <c r="A518" s="350" t="s">
        <v>662</v>
      </c>
      <c r="B518" s="228"/>
      <c r="C518" s="228"/>
      <c r="D518" s="228"/>
      <c r="E518" s="351"/>
      <c r="F518" s="178">
        <f>SUM(F510:F517)</f>
        <v>36851.484600000003</v>
      </c>
      <c r="G518" s="231"/>
      <c r="H518" s="231"/>
      <c r="I518" s="246"/>
    </row>
    <row r="519" spans="1:9" s="23" customFormat="1" ht="18.75" x14ac:dyDescent="0.25">
      <c r="A519" s="219" t="s">
        <v>685</v>
      </c>
      <c r="B519" s="280" t="s">
        <v>683</v>
      </c>
      <c r="C519" s="281"/>
      <c r="D519" s="281"/>
      <c r="E519" s="281"/>
      <c r="F519" s="281"/>
      <c r="G519" s="281"/>
      <c r="H519" s="220"/>
      <c r="I519" s="104"/>
    </row>
    <row r="520" spans="1:9" s="23" customFormat="1" ht="18.75" customHeight="1" x14ac:dyDescent="0.25">
      <c r="A520" s="52"/>
      <c r="B520" s="263" t="s">
        <v>533</v>
      </c>
      <c r="C520" s="264"/>
      <c r="D520" s="264"/>
      <c r="E520" s="264"/>
      <c r="F520" s="264"/>
      <c r="G520" s="264"/>
      <c r="H520" s="264"/>
      <c r="I520" s="265"/>
    </row>
    <row r="521" spans="1:9" s="23" customFormat="1" ht="1.5" customHeight="1" x14ac:dyDescent="0.25">
      <c r="A521" s="52"/>
      <c r="B521" s="266"/>
      <c r="C521" s="267"/>
      <c r="D521" s="267"/>
      <c r="E521" s="267"/>
      <c r="F521" s="267"/>
      <c r="G521" s="267"/>
      <c r="H521" s="267"/>
      <c r="I521" s="268"/>
    </row>
    <row r="522" spans="1:9" s="23" customFormat="1" ht="31.5" x14ac:dyDescent="0.25">
      <c r="A522" s="212" t="s">
        <v>534</v>
      </c>
      <c r="B522" s="182" t="s">
        <v>535</v>
      </c>
      <c r="C522" s="410" t="s">
        <v>8</v>
      </c>
      <c r="D522" s="236"/>
      <c r="E522" s="252">
        <v>14.34</v>
      </c>
      <c r="F522" s="254">
        <f>D524*E522</f>
        <v>0</v>
      </c>
      <c r="G522" s="231"/>
      <c r="H522" s="231"/>
      <c r="I522" s="246"/>
    </row>
    <row r="523" spans="1:9" s="23" customFormat="1" ht="47.25" x14ac:dyDescent="0.25">
      <c r="A523" s="213"/>
      <c r="B523" s="76" t="s">
        <v>536</v>
      </c>
      <c r="C523" s="411"/>
      <c r="D523" s="251"/>
      <c r="E523" s="253"/>
      <c r="F523" s="255"/>
      <c r="G523" s="231"/>
      <c r="H523" s="231"/>
      <c r="I523" s="246"/>
    </row>
    <row r="524" spans="1:9" s="23" customFormat="1" ht="31.5" x14ac:dyDescent="0.25">
      <c r="A524" s="213" t="s">
        <v>537</v>
      </c>
      <c r="B524" s="85" t="s">
        <v>538</v>
      </c>
      <c r="C524" s="411"/>
      <c r="D524" s="251"/>
      <c r="E524" s="253"/>
      <c r="F524" s="255"/>
      <c r="G524" s="231"/>
      <c r="H524" s="231"/>
      <c r="I524" s="246"/>
    </row>
    <row r="525" spans="1:9" s="23" customFormat="1" ht="15.75" x14ac:dyDescent="0.25">
      <c r="A525" s="214"/>
      <c r="B525" s="183"/>
      <c r="C525" s="412"/>
      <c r="D525" s="237"/>
      <c r="E525" s="282"/>
      <c r="F525" s="262"/>
      <c r="G525" s="231"/>
      <c r="H525" s="231"/>
      <c r="I525" s="246"/>
    </row>
    <row r="526" spans="1:9" s="23" customFormat="1" ht="15.75" x14ac:dyDescent="0.25">
      <c r="A526" s="52" t="s">
        <v>539</v>
      </c>
      <c r="B526" s="59" t="s">
        <v>540</v>
      </c>
      <c r="C526" s="249" t="s">
        <v>8</v>
      </c>
      <c r="D526" s="236">
        <v>1</v>
      </c>
      <c r="E526" s="260">
        <v>2332.39</v>
      </c>
      <c r="F526" s="254">
        <f>D526*E526</f>
        <v>2332.39</v>
      </c>
      <c r="G526" s="231" t="s">
        <v>680</v>
      </c>
      <c r="H526" s="231"/>
      <c r="I526" s="246"/>
    </row>
    <row r="527" spans="1:9" s="23" customFormat="1" ht="64.5" customHeight="1" x14ac:dyDescent="0.25">
      <c r="A527" s="52"/>
      <c r="B527" s="53" t="s">
        <v>541</v>
      </c>
      <c r="C527" s="250"/>
      <c r="D527" s="251"/>
      <c r="E527" s="283"/>
      <c r="F527" s="255"/>
      <c r="G527" s="231"/>
      <c r="H527" s="231"/>
      <c r="I527" s="246"/>
    </row>
    <row r="528" spans="1:9" s="23" customFormat="1" ht="15.75" x14ac:dyDescent="0.25">
      <c r="A528" s="52"/>
      <c r="B528" s="53"/>
      <c r="C528" s="250"/>
      <c r="D528" s="251"/>
      <c r="E528" s="283"/>
      <c r="F528" s="255"/>
      <c r="G528" s="231"/>
      <c r="H528" s="231"/>
      <c r="I528" s="246"/>
    </row>
    <row r="529" spans="1:9" s="23" customFormat="1" ht="15.75" x14ac:dyDescent="0.25">
      <c r="A529" s="52" t="s">
        <v>542</v>
      </c>
      <c r="B529" s="54" t="s">
        <v>543</v>
      </c>
      <c r="C529" s="250"/>
      <c r="D529" s="251"/>
      <c r="E529" s="283"/>
      <c r="F529" s="262"/>
      <c r="G529" s="231"/>
      <c r="H529" s="231"/>
      <c r="I529" s="246"/>
    </row>
    <row r="530" spans="1:9" s="23" customFormat="1" ht="18.75" customHeight="1" x14ac:dyDescent="0.25">
      <c r="A530" s="350" t="s">
        <v>684</v>
      </c>
      <c r="B530" s="228"/>
      <c r="C530" s="228"/>
      <c r="D530" s="228"/>
      <c r="E530" s="351"/>
      <c r="F530" s="178">
        <f>SUM(F520:F529)</f>
        <v>2332.39</v>
      </c>
      <c r="G530" s="288"/>
      <c r="H530" s="288"/>
      <c r="I530" s="289"/>
    </row>
    <row r="531" spans="1:9" s="23" customFormat="1" ht="18.75" x14ac:dyDescent="0.25">
      <c r="A531" s="47">
        <v>200000</v>
      </c>
      <c r="B531" s="269" t="s">
        <v>544</v>
      </c>
      <c r="C531" s="270"/>
      <c r="D531" s="270"/>
      <c r="E531" s="270"/>
      <c r="F531" s="270"/>
      <c r="G531" s="270"/>
      <c r="H531" s="270"/>
      <c r="I531" s="271"/>
    </row>
    <row r="532" spans="1:9" s="23" customFormat="1" ht="18" customHeight="1" x14ac:dyDescent="0.25">
      <c r="A532" s="86">
        <v>200100</v>
      </c>
      <c r="B532" s="272" t="s">
        <v>185</v>
      </c>
      <c r="C532" s="272"/>
      <c r="D532" s="272"/>
      <c r="E532" s="272"/>
      <c r="F532" s="272"/>
      <c r="G532" s="272"/>
      <c r="H532" s="272"/>
      <c r="I532" s="273"/>
    </row>
    <row r="533" spans="1:9" s="23" customFormat="1" ht="18.75" customHeight="1" x14ac:dyDescent="0.25">
      <c r="A533" s="52"/>
      <c r="B533" s="256"/>
      <c r="C533" s="272"/>
      <c r="D533" s="272"/>
      <c r="E533" s="272"/>
      <c r="F533" s="272"/>
      <c r="G533" s="272"/>
      <c r="H533" s="272"/>
      <c r="I533" s="273"/>
    </row>
    <row r="534" spans="1:9" s="23" customFormat="1" ht="21" customHeight="1" x14ac:dyDescent="0.25">
      <c r="A534" s="304">
        <v>200105</v>
      </c>
      <c r="B534" s="51" t="s">
        <v>545</v>
      </c>
      <c r="C534" s="301" t="s">
        <v>30</v>
      </c>
      <c r="D534" s="251">
        <v>237.84</v>
      </c>
      <c r="E534" s="253">
        <v>18.84</v>
      </c>
      <c r="F534" s="255">
        <f>D534*E534</f>
        <v>4480.9056</v>
      </c>
      <c r="G534" s="238" t="s">
        <v>681</v>
      </c>
      <c r="H534" s="239"/>
      <c r="I534" s="240"/>
    </row>
    <row r="535" spans="1:9" s="23" customFormat="1" ht="94.5" x14ac:dyDescent="0.25">
      <c r="A535" s="230"/>
      <c r="B535" s="53" t="s">
        <v>546</v>
      </c>
      <c r="C535" s="235"/>
      <c r="D535" s="237"/>
      <c r="E535" s="282"/>
      <c r="F535" s="262"/>
      <c r="G535" s="241"/>
      <c r="H535" s="242"/>
      <c r="I535" s="243"/>
    </row>
    <row r="536" spans="1:9" s="23" customFormat="1" ht="15.75" customHeight="1" x14ac:dyDescent="0.25">
      <c r="A536" s="299">
        <v>200106</v>
      </c>
      <c r="B536" s="302" t="s">
        <v>547</v>
      </c>
      <c r="C536" s="234" t="s">
        <v>23</v>
      </c>
      <c r="D536" s="236">
        <v>216.59</v>
      </c>
      <c r="E536" s="252">
        <v>3.89</v>
      </c>
      <c r="F536" s="254">
        <f>D536*E536</f>
        <v>842.53510000000006</v>
      </c>
      <c r="G536" s="238" t="s">
        <v>681</v>
      </c>
      <c r="H536" s="239"/>
      <c r="I536" s="240"/>
    </row>
    <row r="537" spans="1:9" s="23" customFormat="1" ht="12.75" x14ac:dyDescent="0.25">
      <c r="A537" s="299"/>
      <c r="B537" s="303"/>
      <c r="C537" s="301"/>
      <c r="D537" s="251"/>
      <c r="E537" s="253"/>
      <c r="F537" s="255"/>
      <c r="G537" s="274"/>
      <c r="H537" s="275"/>
      <c r="I537" s="276"/>
    </row>
    <row r="538" spans="1:9" s="23" customFormat="1" ht="78.75" x14ac:dyDescent="0.25">
      <c r="A538" s="300"/>
      <c r="B538" s="218" t="s">
        <v>548</v>
      </c>
      <c r="C538" s="235"/>
      <c r="D538" s="237"/>
      <c r="E538" s="282"/>
      <c r="F538" s="262"/>
      <c r="G538" s="241"/>
      <c r="H538" s="242"/>
      <c r="I538" s="243"/>
    </row>
    <row r="539" spans="1:9" s="23" customFormat="1" ht="18.75" customHeight="1" x14ac:dyDescent="0.25">
      <c r="A539" s="52" t="s">
        <v>549</v>
      </c>
      <c r="B539" s="272" t="s">
        <v>550</v>
      </c>
      <c r="C539" s="272"/>
      <c r="D539" s="272"/>
      <c r="E539" s="272"/>
      <c r="F539" s="272"/>
      <c r="G539" s="272"/>
      <c r="H539" s="272"/>
      <c r="I539" s="273"/>
    </row>
    <row r="540" spans="1:9" s="23" customFormat="1" ht="18.75" customHeight="1" x14ac:dyDescent="0.25">
      <c r="A540" s="50" t="s">
        <v>551</v>
      </c>
      <c r="B540" s="54" t="s">
        <v>552</v>
      </c>
      <c r="C540" s="250" t="s">
        <v>523</v>
      </c>
      <c r="D540" s="251">
        <v>1</v>
      </c>
      <c r="E540" s="283">
        <v>4376.12</v>
      </c>
      <c r="F540" s="255">
        <f>D540*E540</f>
        <v>4376.12</v>
      </c>
      <c r="G540" s="274" t="s">
        <v>657</v>
      </c>
      <c r="H540" s="275"/>
      <c r="I540" s="276"/>
    </row>
    <row r="541" spans="1:9" s="23" customFormat="1" ht="378" x14ac:dyDescent="0.25">
      <c r="A541" s="215"/>
      <c r="B541" s="53" t="s">
        <v>553</v>
      </c>
      <c r="C541" s="250"/>
      <c r="D541" s="251"/>
      <c r="E541" s="283"/>
      <c r="F541" s="255"/>
      <c r="G541" s="274"/>
      <c r="H541" s="275"/>
      <c r="I541" s="276"/>
    </row>
    <row r="542" spans="1:9" s="23" customFormat="1" ht="18" customHeight="1" x14ac:dyDescent="0.25">
      <c r="A542" s="52" t="s">
        <v>554</v>
      </c>
      <c r="B542" s="256" t="s">
        <v>555</v>
      </c>
      <c r="C542" s="256"/>
      <c r="D542" s="256"/>
      <c r="E542" s="256"/>
      <c r="F542" s="256"/>
      <c r="G542" s="256"/>
      <c r="H542" s="256"/>
      <c r="I542" s="257"/>
    </row>
    <row r="543" spans="1:9" s="23" customFormat="1" ht="18.75" customHeight="1" x14ac:dyDescent="0.25">
      <c r="A543" s="192" t="s">
        <v>556</v>
      </c>
      <c r="B543" s="51" t="s">
        <v>557</v>
      </c>
      <c r="C543" s="234" t="s">
        <v>8</v>
      </c>
      <c r="D543" s="236">
        <v>1</v>
      </c>
      <c r="E543" s="260">
        <v>10021</v>
      </c>
      <c r="F543" s="254">
        <f>D543*E543</f>
        <v>10021</v>
      </c>
      <c r="G543" s="231"/>
      <c r="H543" s="231"/>
      <c r="I543" s="231"/>
    </row>
    <row r="544" spans="1:9" s="23" customFormat="1" ht="204.75" x14ac:dyDescent="0.25">
      <c r="A544" s="193"/>
      <c r="B544" s="108" t="s">
        <v>558</v>
      </c>
      <c r="C544" s="235"/>
      <c r="D544" s="237"/>
      <c r="E544" s="261"/>
      <c r="F544" s="262"/>
      <c r="G544" s="231"/>
      <c r="H544" s="231"/>
      <c r="I544" s="231"/>
    </row>
    <row r="545" spans="1:17" s="23" customFormat="1" ht="18.75" customHeight="1" x14ac:dyDescent="0.25">
      <c r="A545" s="258" t="s">
        <v>675</v>
      </c>
      <c r="B545" s="259"/>
      <c r="C545" s="259"/>
      <c r="D545" s="259"/>
      <c r="E545" s="259"/>
      <c r="F545" s="144">
        <f>SUM(F532:F544)</f>
        <v>19720.560700000002</v>
      </c>
      <c r="G545" s="232"/>
      <c r="H545" s="232"/>
      <c r="I545" s="233"/>
    </row>
    <row r="546" spans="1:17" s="23" customFormat="1" ht="18.75" x14ac:dyDescent="0.25">
      <c r="A546" s="47" t="s">
        <v>559</v>
      </c>
      <c r="B546" s="244" t="s">
        <v>560</v>
      </c>
      <c r="C546" s="244"/>
      <c r="D546" s="244"/>
      <c r="E546" s="244"/>
      <c r="F546" s="244"/>
      <c r="G546" s="244"/>
      <c r="H546" s="244"/>
      <c r="I546" s="245"/>
    </row>
    <row r="547" spans="1:17" s="23" customFormat="1" ht="18" customHeight="1" x14ac:dyDescent="0.25">
      <c r="A547" s="50" t="s">
        <v>561</v>
      </c>
      <c r="B547" s="59" t="s">
        <v>562</v>
      </c>
      <c r="C547" s="249" t="s">
        <v>19</v>
      </c>
      <c r="D547" s="236">
        <v>2990.5</v>
      </c>
      <c r="E547" s="252">
        <v>5.32</v>
      </c>
      <c r="F547" s="254">
        <f>D547*E547</f>
        <v>15909.460000000001</v>
      </c>
      <c r="G547" s="231" t="s">
        <v>682</v>
      </c>
      <c r="H547" s="231"/>
      <c r="I547" s="246"/>
    </row>
    <row r="548" spans="1:17" s="23" customFormat="1" ht="15.75" x14ac:dyDescent="0.25">
      <c r="A548" s="52" t="s">
        <v>563</v>
      </c>
      <c r="B548" s="54" t="s">
        <v>564</v>
      </c>
      <c r="C548" s="250"/>
      <c r="D548" s="251"/>
      <c r="E548" s="253"/>
      <c r="F548" s="255"/>
      <c r="G548" s="231"/>
      <c r="H548" s="231"/>
      <c r="I548" s="246"/>
    </row>
    <row r="549" spans="1:17" s="23" customFormat="1" ht="63" x14ac:dyDescent="0.25">
      <c r="A549" s="52"/>
      <c r="B549" s="53" t="s">
        <v>565</v>
      </c>
      <c r="C549" s="250"/>
      <c r="D549" s="251"/>
      <c r="E549" s="253"/>
      <c r="F549" s="255"/>
      <c r="G549" s="231"/>
      <c r="H549" s="231"/>
      <c r="I549" s="246"/>
    </row>
    <row r="550" spans="1:17" s="23" customFormat="1" ht="18.75" customHeight="1" x14ac:dyDescent="0.25">
      <c r="A550" s="52"/>
      <c r="B550" s="53"/>
      <c r="C550" s="250"/>
      <c r="D550" s="251"/>
      <c r="E550" s="253"/>
      <c r="F550" s="255"/>
      <c r="G550" s="247"/>
      <c r="H550" s="247"/>
      <c r="I550" s="248"/>
    </row>
    <row r="551" spans="1:17" s="23" customFormat="1" ht="18.75" customHeight="1" x14ac:dyDescent="0.25">
      <c r="A551" s="224" t="s">
        <v>676</v>
      </c>
      <c r="B551" s="225"/>
      <c r="C551" s="225"/>
      <c r="D551" s="225"/>
      <c r="E551" s="225"/>
      <c r="F551" s="123">
        <f>SUM(F547:F550)</f>
        <v>15909.460000000001</v>
      </c>
      <c r="G551" s="226"/>
      <c r="H551" s="226"/>
      <c r="I551" s="227"/>
    </row>
    <row r="552" spans="1:17" s="23" customFormat="1" ht="18" customHeight="1" x14ac:dyDescent="0.25">
      <c r="A552" s="106"/>
      <c r="B552" s="87"/>
      <c r="C552" s="342" t="s">
        <v>566</v>
      </c>
      <c r="D552" s="343"/>
      <c r="E552" s="344"/>
      <c r="F552" s="60">
        <f>F551+F545+F530+F518+F507+F487+F451+F432+F420+F406+F392+F335+F298+F214+F173+F165+F144+F103+F87+F45</f>
        <v>3315131.8207100001</v>
      </c>
      <c r="G552" s="148"/>
      <c r="H552" s="168"/>
      <c r="I552" s="104"/>
    </row>
    <row r="553" spans="1:17" s="23" customFormat="1" ht="18" customHeight="1" x14ac:dyDescent="0.25">
      <c r="A553" s="106"/>
      <c r="B553" s="89"/>
      <c r="C553" s="90">
        <v>0.2301</v>
      </c>
      <c r="D553" s="342" t="s">
        <v>567</v>
      </c>
      <c r="E553" s="344"/>
      <c r="F553" s="133">
        <f>F552*C553</f>
        <v>762811.831945371</v>
      </c>
      <c r="G553" s="148"/>
      <c r="H553" s="88"/>
      <c r="I553" s="107"/>
    </row>
    <row r="554" spans="1:17" s="22" customFormat="1" ht="18.75" customHeight="1" x14ac:dyDescent="0.25">
      <c r="A554" s="106"/>
      <c r="B554" s="89"/>
      <c r="C554" s="342" t="s">
        <v>568</v>
      </c>
      <c r="D554" s="343"/>
      <c r="E554" s="344"/>
      <c r="F554" s="91">
        <f>SUM(F552:F553)</f>
        <v>4077943.652655371</v>
      </c>
      <c r="G554" s="147"/>
      <c r="H554" s="88"/>
      <c r="I554" s="107"/>
    </row>
    <row r="555" spans="1:17" s="22" customFormat="1" ht="18.75" customHeight="1" x14ac:dyDescent="0.25">
      <c r="A555" s="345" t="s">
        <v>569</v>
      </c>
      <c r="B555" s="346"/>
      <c r="C555" s="346"/>
      <c r="D555" s="346"/>
      <c r="E555" s="346"/>
      <c r="F555" s="347"/>
      <c r="G555" s="147"/>
      <c r="H555" s="88"/>
      <c r="I555" s="107"/>
    </row>
    <row r="556" spans="1:17" s="22" customFormat="1" ht="18.75" customHeight="1" x14ac:dyDescent="0.2">
      <c r="A556" s="425" t="s">
        <v>584</v>
      </c>
      <c r="B556" s="270"/>
      <c r="C556" s="426"/>
      <c r="D556" s="270"/>
      <c r="E556" s="244" t="s">
        <v>586</v>
      </c>
      <c r="F556" s="244"/>
      <c r="G556" s="417"/>
      <c r="H556" s="418"/>
      <c r="I556" s="419"/>
    </row>
    <row r="557" spans="1:17" s="25" customFormat="1" ht="30" customHeight="1" thickBot="1" x14ac:dyDescent="0.3">
      <c r="A557" s="336" t="s">
        <v>585</v>
      </c>
      <c r="B557" s="337"/>
      <c r="C557" s="338"/>
      <c r="D557" s="339"/>
      <c r="E557" s="340"/>
      <c r="F557" s="341"/>
      <c r="G557" s="420"/>
      <c r="H557" s="421"/>
      <c r="I557" s="422"/>
      <c r="J557" s="334"/>
      <c r="K557" s="334"/>
      <c r="L557" s="334"/>
      <c r="M557" s="334"/>
      <c r="N557" s="334"/>
      <c r="O557" s="334"/>
      <c r="P557" s="334"/>
      <c r="Q557" s="334"/>
    </row>
    <row r="558" spans="1:17" s="26" customFormat="1" ht="31.5" customHeight="1" x14ac:dyDescent="0.25">
      <c r="A558" s="92"/>
      <c r="B558" s="93"/>
      <c r="C558" s="94"/>
      <c r="D558" s="33"/>
      <c r="E558" s="32"/>
      <c r="F558" s="33"/>
      <c r="G558" s="221"/>
      <c r="H558" s="222"/>
      <c r="I558" s="223"/>
      <c r="J558" s="100"/>
    </row>
    <row r="559" spans="1:17" s="26" customFormat="1" ht="31.5" customHeight="1" x14ac:dyDescent="0.25">
      <c r="A559" s="92"/>
      <c r="B559" s="93"/>
      <c r="C559" s="94"/>
      <c r="D559" s="33"/>
      <c r="E559" s="32"/>
      <c r="F559" s="33"/>
      <c r="G559" s="95"/>
      <c r="H559" s="96"/>
      <c r="I559" s="101"/>
      <c r="J559" s="100"/>
    </row>
    <row r="560" spans="1:17" s="27" customFormat="1" x14ac:dyDescent="0.25">
      <c r="A560" s="92"/>
      <c r="B560" s="93"/>
      <c r="C560" s="94"/>
      <c r="D560" s="33"/>
      <c r="E560" s="32"/>
      <c r="F560" s="33"/>
      <c r="G560" s="95"/>
      <c r="H560" s="96"/>
      <c r="I560" s="101"/>
    </row>
    <row r="561" spans="1:9" s="27" customFormat="1" x14ac:dyDescent="0.25">
      <c r="A561" s="92"/>
      <c r="B561" s="93"/>
      <c r="C561" s="94"/>
      <c r="D561" s="33"/>
      <c r="E561" s="32"/>
      <c r="F561" s="33"/>
      <c r="G561" s="95"/>
      <c r="H561" s="96"/>
      <c r="I561" s="101"/>
    </row>
    <row r="562" spans="1:9" s="27" customFormat="1" x14ac:dyDescent="0.25">
      <c r="A562" s="92"/>
      <c r="B562" s="93"/>
      <c r="C562" s="94"/>
      <c r="D562" s="33"/>
      <c r="E562" s="32"/>
      <c r="F562" s="33"/>
      <c r="G562" s="95"/>
      <c r="H562" s="96"/>
      <c r="I562" s="101"/>
    </row>
    <row r="563" spans="1:9" s="27" customFormat="1" x14ac:dyDescent="0.25">
      <c r="A563" s="92"/>
      <c r="B563" s="97"/>
      <c r="C563" s="94"/>
      <c r="D563" s="33"/>
      <c r="E563" s="32"/>
      <c r="F563" s="33"/>
      <c r="G563" s="95"/>
      <c r="H563" s="96"/>
      <c r="I563" s="101"/>
    </row>
    <row r="564" spans="1:9" s="27" customFormat="1" x14ac:dyDescent="0.25">
      <c r="A564" s="28"/>
      <c r="B564" s="29"/>
      <c r="C564" s="98"/>
      <c r="D564" s="33"/>
      <c r="E564" s="32"/>
      <c r="F564" s="33"/>
      <c r="G564" s="95"/>
      <c r="H564" s="96"/>
      <c r="I564" s="101"/>
    </row>
    <row r="565" spans="1:9" s="27" customFormat="1" x14ac:dyDescent="0.25">
      <c r="A565" s="28"/>
      <c r="B565" s="29"/>
      <c r="C565" s="98"/>
      <c r="D565" s="33"/>
      <c r="E565" s="32"/>
      <c r="F565" s="33"/>
      <c r="G565" s="95"/>
      <c r="H565" s="96"/>
      <c r="I565" s="101"/>
    </row>
    <row r="566" spans="1:9" s="27" customFormat="1" x14ac:dyDescent="0.25">
      <c r="A566" s="28"/>
      <c r="B566" s="29"/>
      <c r="C566" s="98"/>
      <c r="D566" s="33"/>
      <c r="E566" s="32"/>
      <c r="F566" s="33"/>
      <c r="G566" s="95"/>
      <c r="H566" s="96"/>
      <c r="I566" s="101"/>
    </row>
    <row r="567" spans="1:9" s="27" customFormat="1" x14ac:dyDescent="0.25">
      <c r="A567" s="28"/>
      <c r="B567" s="29"/>
      <c r="C567" s="98"/>
      <c r="D567" s="33"/>
      <c r="E567" s="32"/>
      <c r="F567" s="33"/>
      <c r="G567" s="95"/>
      <c r="H567" s="96"/>
      <c r="I567" s="101"/>
    </row>
    <row r="568" spans="1:9" s="27" customFormat="1" x14ac:dyDescent="0.25">
      <c r="A568" s="28"/>
      <c r="B568" s="29"/>
      <c r="C568" s="98"/>
      <c r="D568" s="33"/>
      <c r="E568" s="32"/>
      <c r="F568" s="33"/>
      <c r="G568" s="95"/>
      <c r="H568" s="96"/>
      <c r="I568" s="101"/>
    </row>
    <row r="569" spans="1:9" s="27" customFormat="1" x14ac:dyDescent="0.25">
      <c r="A569" s="28"/>
      <c r="B569" s="99"/>
      <c r="C569" s="98"/>
      <c r="D569" s="33"/>
      <c r="E569" s="32"/>
      <c r="F569" s="33"/>
      <c r="G569" s="95"/>
      <c r="H569" s="96"/>
      <c r="I569" s="101"/>
    </row>
    <row r="570" spans="1:9" s="27" customFormat="1" x14ac:dyDescent="0.25">
      <c r="A570" s="28"/>
      <c r="B570" s="29"/>
      <c r="C570" s="98"/>
      <c r="D570" s="33"/>
      <c r="E570" s="32"/>
      <c r="F570" s="33"/>
      <c r="G570" s="95"/>
      <c r="H570" s="96"/>
      <c r="I570" s="101"/>
    </row>
    <row r="571" spans="1:9" s="27" customFormat="1" x14ac:dyDescent="0.25">
      <c r="A571" s="28"/>
      <c r="B571" s="29"/>
      <c r="C571" s="98"/>
      <c r="D571" s="33"/>
      <c r="E571" s="32"/>
      <c r="F571" s="33"/>
      <c r="G571" s="95"/>
      <c r="H571" s="96"/>
      <c r="I571" s="101"/>
    </row>
    <row r="572" spans="1:9" s="27" customFormat="1" x14ac:dyDescent="0.25">
      <c r="A572" s="28"/>
      <c r="B572" s="29"/>
      <c r="C572" s="98"/>
      <c r="D572" s="33"/>
      <c r="E572" s="32"/>
      <c r="F572" s="33"/>
      <c r="G572" s="95"/>
      <c r="H572" s="96"/>
      <c r="I572" s="101"/>
    </row>
    <row r="573" spans="1:9" s="27" customFormat="1" x14ac:dyDescent="0.25">
      <c r="A573" s="28"/>
      <c r="B573" s="29"/>
      <c r="C573" s="98"/>
      <c r="D573" s="33"/>
      <c r="E573" s="32"/>
      <c r="F573" s="33"/>
      <c r="G573" s="95"/>
      <c r="H573" s="96"/>
      <c r="I573" s="101"/>
    </row>
    <row r="574" spans="1:9" s="27" customFormat="1" x14ac:dyDescent="0.25">
      <c r="A574" s="28"/>
      <c r="B574" s="29"/>
      <c r="C574" s="98"/>
      <c r="D574" s="33"/>
      <c r="E574" s="32"/>
      <c r="F574" s="33"/>
      <c r="G574" s="95"/>
      <c r="H574" s="96"/>
      <c r="I574" s="101"/>
    </row>
    <row r="575" spans="1:9" s="27" customFormat="1" x14ac:dyDescent="0.25">
      <c r="A575" s="28"/>
      <c r="B575" s="29"/>
      <c r="C575" s="98"/>
      <c r="D575" s="33"/>
      <c r="E575" s="32"/>
      <c r="F575" s="33"/>
      <c r="G575" s="95"/>
      <c r="H575" s="96"/>
      <c r="I575" s="101"/>
    </row>
    <row r="576" spans="1:9" s="27" customFormat="1" x14ac:dyDescent="0.25">
      <c r="A576" s="28"/>
      <c r="B576" s="29"/>
      <c r="C576" s="98"/>
      <c r="D576" s="33"/>
      <c r="E576" s="32"/>
      <c r="F576" s="33"/>
      <c r="G576" s="95"/>
      <c r="H576" s="96"/>
      <c r="I576" s="101"/>
    </row>
    <row r="577" spans="1:9" s="27" customFormat="1" x14ac:dyDescent="0.25">
      <c r="A577" s="28"/>
      <c r="B577" s="29"/>
      <c r="C577" s="98"/>
      <c r="D577" s="33"/>
      <c r="E577" s="32"/>
      <c r="F577" s="33"/>
      <c r="G577" s="95"/>
      <c r="H577" s="96"/>
      <c r="I577" s="101"/>
    </row>
    <row r="578" spans="1:9" s="27" customFormat="1" x14ac:dyDescent="0.25">
      <c r="A578" s="28"/>
      <c r="B578" s="29"/>
      <c r="C578" s="98"/>
      <c r="D578" s="33"/>
      <c r="E578" s="32"/>
      <c r="F578" s="33"/>
      <c r="G578" s="95"/>
      <c r="H578" s="96"/>
      <c r="I578" s="101"/>
    </row>
    <row r="579" spans="1:9" s="27" customFormat="1" x14ac:dyDescent="0.25">
      <c r="A579" s="28"/>
      <c r="B579" s="29"/>
      <c r="C579" s="98"/>
      <c r="D579" s="33"/>
      <c r="E579" s="32"/>
      <c r="F579" s="33"/>
      <c r="G579" s="95"/>
      <c r="H579" s="96"/>
      <c r="I579" s="101"/>
    </row>
    <row r="580" spans="1:9" s="27" customFormat="1" x14ac:dyDescent="0.25">
      <c r="A580" s="28"/>
      <c r="B580" s="29"/>
      <c r="C580" s="98"/>
      <c r="D580" s="33"/>
      <c r="E580" s="32"/>
      <c r="F580" s="33"/>
      <c r="G580" s="95"/>
      <c r="H580" s="96"/>
      <c r="I580" s="101"/>
    </row>
    <row r="581" spans="1:9" s="27" customFormat="1" x14ac:dyDescent="0.25">
      <c r="A581" s="28"/>
      <c r="B581" s="29"/>
      <c r="C581" s="98"/>
      <c r="D581" s="33"/>
      <c r="E581" s="32"/>
      <c r="F581" s="33"/>
      <c r="G581" s="95"/>
      <c r="H581" s="96"/>
      <c r="I581" s="101"/>
    </row>
    <row r="582" spans="1:9" s="27" customFormat="1" x14ac:dyDescent="0.25">
      <c r="A582" s="28"/>
      <c r="B582" s="29"/>
      <c r="C582" s="98"/>
      <c r="D582" s="33"/>
      <c r="E582" s="32"/>
      <c r="F582" s="33"/>
      <c r="G582" s="95"/>
      <c r="H582" s="96"/>
      <c r="I582" s="101"/>
    </row>
    <row r="583" spans="1:9" s="27" customFormat="1" x14ac:dyDescent="0.25">
      <c r="A583" s="28"/>
      <c r="B583" s="29"/>
      <c r="C583" s="98"/>
      <c r="D583" s="33"/>
      <c r="E583" s="32"/>
      <c r="F583" s="33"/>
      <c r="G583" s="95"/>
      <c r="H583" s="96"/>
      <c r="I583" s="101"/>
    </row>
    <row r="584" spans="1:9" s="27" customFormat="1" x14ac:dyDescent="0.25">
      <c r="A584" s="28"/>
      <c r="B584" s="29"/>
      <c r="C584" s="98"/>
      <c r="D584" s="33"/>
      <c r="E584" s="32"/>
      <c r="F584" s="33"/>
      <c r="G584" s="95"/>
      <c r="H584" s="96"/>
      <c r="I584" s="101"/>
    </row>
    <row r="585" spans="1:9" s="27" customFormat="1" x14ac:dyDescent="0.25">
      <c r="A585" s="28"/>
      <c r="B585" s="29"/>
      <c r="C585" s="98"/>
      <c r="D585" s="33"/>
      <c r="E585" s="32"/>
      <c r="F585" s="33"/>
      <c r="G585" s="95"/>
      <c r="H585" s="96"/>
      <c r="I585" s="101"/>
    </row>
    <row r="586" spans="1:9" s="27" customFormat="1" x14ac:dyDescent="0.25">
      <c r="A586" s="28"/>
      <c r="B586" s="29"/>
      <c r="C586" s="98"/>
      <c r="D586" s="33"/>
      <c r="E586" s="32"/>
      <c r="F586" s="33"/>
      <c r="G586" s="95"/>
      <c r="H586" s="96"/>
      <c r="I586" s="101"/>
    </row>
    <row r="587" spans="1:9" s="27" customFormat="1" x14ac:dyDescent="0.25">
      <c r="A587" s="28"/>
      <c r="B587" s="29"/>
      <c r="C587" s="98"/>
      <c r="D587" s="33"/>
      <c r="E587" s="32"/>
      <c r="F587" s="33"/>
      <c r="G587" s="95"/>
      <c r="H587" s="96"/>
      <c r="I587" s="101"/>
    </row>
    <row r="588" spans="1:9" s="27" customFormat="1" x14ac:dyDescent="0.25">
      <c r="A588" s="28"/>
      <c r="B588" s="29"/>
      <c r="C588" s="98"/>
      <c r="D588" s="33"/>
      <c r="E588" s="32"/>
      <c r="F588" s="33"/>
      <c r="G588" s="95"/>
      <c r="H588" s="96"/>
      <c r="I588" s="101"/>
    </row>
    <row r="589" spans="1:9" s="27" customFormat="1" x14ac:dyDescent="0.25">
      <c r="A589" s="28"/>
      <c r="B589" s="29"/>
      <c r="C589" s="98"/>
      <c r="D589" s="33"/>
      <c r="E589" s="32"/>
      <c r="F589" s="33"/>
      <c r="G589" s="95"/>
      <c r="H589" s="96"/>
      <c r="I589" s="101"/>
    </row>
    <row r="590" spans="1:9" s="27" customFormat="1" x14ac:dyDescent="0.25">
      <c r="A590" s="28"/>
      <c r="B590" s="29"/>
      <c r="C590" s="98"/>
      <c r="D590" s="33"/>
      <c r="E590" s="32"/>
      <c r="F590" s="33"/>
      <c r="G590" s="95"/>
      <c r="H590" s="96"/>
      <c r="I590" s="101"/>
    </row>
    <row r="591" spans="1:9" s="27" customFormat="1" x14ac:dyDescent="0.25">
      <c r="A591" s="28"/>
      <c r="B591" s="29"/>
      <c r="C591" s="98"/>
      <c r="D591" s="33"/>
      <c r="E591" s="32"/>
      <c r="F591" s="33"/>
      <c r="G591" s="95"/>
      <c r="H591" s="96"/>
      <c r="I591" s="101"/>
    </row>
    <row r="592" spans="1:9" s="27" customFormat="1" x14ac:dyDescent="0.25">
      <c r="A592" s="28"/>
      <c r="B592" s="29"/>
      <c r="C592" s="98"/>
      <c r="D592" s="33"/>
      <c r="E592" s="32"/>
      <c r="F592" s="33"/>
      <c r="G592" s="95"/>
      <c r="H592" s="96"/>
      <c r="I592" s="101"/>
    </row>
    <row r="593" spans="1:9" s="27" customFormat="1" x14ac:dyDescent="0.25">
      <c r="A593" s="28"/>
      <c r="B593" s="29"/>
      <c r="C593" s="98"/>
      <c r="D593" s="33"/>
      <c r="E593" s="32"/>
      <c r="F593" s="33"/>
      <c r="G593" s="95"/>
      <c r="H593" s="96"/>
      <c r="I593" s="101"/>
    </row>
    <row r="594" spans="1:9" s="27" customFormat="1" x14ac:dyDescent="0.25">
      <c r="A594" s="28"/>
      <c r="B594" s="29"/>
      <c r="C594" s="98"/>
      <c r="D594" s="33"/>
      <c r="E594" s="32"/>
      <c r="F594" s="33"/>
      <c r="G594" s="95"/>
      <c r="H594" s="96"/>
      <c r="I594" s="101"/>
    </row>
    <row r="595" spans="1:9" s="27" customFormat="1" x14ac:dyDescent="0.25">
      <c r="A595" s="28"/>
      <c r="B595" s="29"/>
      <c r="C595" s="98"/>
      <c r="D595" s="33"/>
      <c r="E595" s="32"/>
      <c r="F595" s="33"/>
      <c r="G595" s="95"/>
      <c r="H595" s="96"/>
      <c r="I595" s="101"/>
    </row>
    <row r="596" spans="1:9" s="27" customFormat="1" x14ac:dyDescent="0.25">
      <c r="A596" s="28"/>
      <c r="B596" s="29"/>
      <c r="C596" s="98"/>
      <c r="D596" s="33"/>
      <c r="E596" s="32"/>
      <c r="F596" s="33"/>
      <c r="G596" s="95"/>
      <c r="H596" s="96"/>
      <c r="I596" s="101"/>
    </row>
    <row r="597" spans="1:9" s="27" customFormat="1" x14ac:dyDescent="0.25">
      <c r="A597" s="28"/>
      <c r="B597" s="29"/>
      <c r="C597" s="98"/>
      <c r="D597" s="33"/>
      <c r="E597" s="32"/>
      <c r="F597" s="33"/>
      <c r="G597" s="95"/>
      <c r="H597" s="96"/>
      <c r="I597" s="101"/>
    </row>
    <row r="598" spans="1:9" s="27" customFormat="1" x14ac:dyDescent="0.25">
      <c r="A598" s="28"/>
      <c r="B598" s="29"/>
      <c r="C598" s="98"/>
      <c r="D598" s="33"/>
      <c r="E598" s="32"/>
      <c r="F598" s="33"/>
      <c r="G598" s="95"/>
      <c r="H598" s="96"/>
      <c r="I598" s="101"/>
    </row>
    <row r="599" spans="1:9" s="27" customFormat="1" x14ac:dyDescent="0.25">
      <c r="A599" s="28"/>
      <c r="B599" s="29"/>
      <c r="C599" s="98"/>
      <c r="D599" s="33"/>
      <c r="E599" s="32"/>
      <c r="F599" s="33"/>
      <c r="G599" s="95"/>
      <c r="H599" s="96"/>
      <c r="I599" s="101"/>
    </row>
    <row r="600" spans="1:9" s="27" customFormat="1" x14ac:dyDescent="0.25">
      <c r="A600" s="28"/>
      <c r="B600" s="29"/>
      <c r="C600" s="98"/>
      <c r="D600" s="33"/>
      <c r="E600" s="32"/>
      <c r="F600" s="33"/>
      <c r="G600" s="95"/>
      <c r="H600" s="96"/>
      <c r="I600" s="101"/>
    </row>
    <row r="601" spans="1:9" s="27" customFormat="1" x14ac:dyDescent="0.25">
      <c r="A601" s="28"/>
      <c r="B601" s="29"/>
      <c r="C601" s="98"/>
      <c r="D601" s="33"/>
      <c r="E601" s="32"/>
      <c r="F601" s="33"/>
      <c r="G601" s="95"/>
      <c r="H601" s="96"/>
      <c r="I601" s="101"/>
    </row>
    <row r="602" spans="1:9" s="27" customFormat="1" x14ac:dyDescent="0.25">
      <c r="A602" s="28"/>
      <c r="B602" s="29"/>
      <c r="C602" s="98"/>
      <c r="D602" s="33"/>
      <c r="E602" s="32"/>
      <c r="F602" s="33"/>
      <c r="G602" s="95"/>
      <c r="H602" s="96"/>
      <c r="I602" s="101"/>
    </row>
    <row r="603" spans="1:9" s="27" customFormat="1" x14ac:dyDescent="0.25">
      <c r="A603" s="28"/>
      <c r="B603" s="29"/>
      <c r="C603" s="98"/>
      <c r="D603" s="33"/>
      <c r="E603" s="32"/>
      <c r="F603" s="33"/>
      <c r="G603" s="95"/>
      <c r="H603" s="96"/>
      <c r="I603" s="101"/>
    </row>
    <row r="604" spans="1:9" s="27" customFormat="1" x14ac:dyDescent="0.25">
      <c r="A604" s="28"/>
      <c r="B604" s="29"/>
      <c r="C604" s="98"/>
      <c r="D604" s="33"/>
      <c r="E604" s="32"/>
      <c r="F604" s="33"/>
      <c r="G604" s="95"/>
      <c r="H604" s="96"/>
      <c r="I604" s="101"/>
    </row>
    <row r="605" spans="1:9" s="27" customFormat="1" x14ac:dyDescent="0.25">
      <c r="A605" s="28"/>
      <c r="B605" s="29"/>
      <c r="C605" s="98"/>
      <c r="D605" s="33"/>
      <c r="E605" s="32"/>
      <c r="F605" s="33"/>
      <c r="G605" s="95"/>
      <c r="H605" s="96"/>
      <c r="I605" s="101"/>
    </row>
    <row r="606" spans="1:9" s="27" customFormat="1" x14ac:dyDescent="0.25">
      <c r="A606" s="28"/>
      <c r="B606" s="29"/>
      <c r="C606" s="98"/>
      <c r="D606" s="33"/>
      <c r="E606" s="32"/>
      <c r="F606" s="33"/>
      <c r="G606" s="95"/>
      <c r="H606" s="96"/>
      <c r="I606" s="101"/>
    </row>
    <row r="607" spans="1:9" s="27" customFormat="1" x14ac:dyDescent="0.25">
      <c r="A607" s="28"/>
      <c r="B607" s="29"/>
      <c r="C607" s="98"/>
      <c r="D607" s="33"/>
      <c r="E607" s="32"/>
      <c r="F607" s="33"/>
      <c r="G607" s="95"/>
      <c r="H607" s="96"/>
      <c r="I607" s="101"/>
    </row>
    <row r="608" spans="1:9" s="27" customFormat="1" x14ac:dyDescent="0.25">
      <c r="A608" s="28"/>
      <c r="B608" s="29"/>
      <c r="C608" s="98"/>
      <c r="D608" s="33"/>
      <c r="E608" s="32"/>
      <c r="F608" s="33"/>
      <c r="G608" s="95"/>
      <c r="H608" s="96"/>
      <c r="I608" s="101"/>
    </row>
    <row r="609" spans="1:10" s="27" customFormat="1" x14ac:dyDescent="0.25">
      <c r="A609" s="28"/>
      <c r="B609" s="29"/>
      <c r="C609" s="98"/>
      <c r="D609" s="33"/>
      <c r="E609" s="32"/>
      <c r="F609" s="33"/>
      <c r="G609" s="95"/>
      <c r="H609" s="96"/>
      <c r="I609" s="101"/>
    </row>
    <row r="610" spans="1:10" s="27" customFormat="1" x14ac:dyDescent="0.25">
      <c r="A610" s="28"/>
      <c r="B610" s="29"/>
      <c r="C610" s="98"/>
      <c r="D610" s="33"/>
      <c r="E610" s="32"/>
      <c r="F610" s="33"/>
      <c r="G610" s="95"/>
      <c r="H610" s="96"/>
      <c r="I610" s="101"/>
    </row>
    <row r="611" spans="1:10" s="27" customFormat="1" x14ac:dyDescent="0.25">
      <c r="A611" s="28"/>
      <c r="B611" s="29"/>
      <c r="C611" s="98"/>
      <c r="D611" s="33"/>
      <c r="E611" s="32"/>
      <c r="F611" s="33"/>
      <c r="G611" s="95"/>
      <c r="H611" s="96"/>
      <c r="I611" s="101"/>
    </row>
    <row r="612" spans="1:10" s="27" customFormat="1" x14ac:dyDescent="0.25">
      <c r="A612" s="28"/>
      <c r="B612" s="29"/>
      <c r="C612" s="98"/>
      <c r="D612" s="33"/>
      <c r="E612" s="32"/>
      <c r="F612" s="33"/>
      <c r="G612" s="95"/>
      <c r="H612" s="96"/>
      <c r="I612" s="101"/>
    </row>
    <row r="613" spans="1:10" s="27" customFormat="1" x14ac:dyDescent="0.25">
      <c r="A613" s="28"/>
      <c r="B613" s="29"/>
      <c r="C613" s="98"/>
      <c r="D613" s="33"/>
      <c r="E613" s="32"/>
      <c r="F613" s="33"/>
      <c r="G613" s="95"/>
      <c r="H613" s="96"/>
      <c r="I613" s="101"/>
    </row>
    <row r="614" spans="1:10" s="27" customFormat="1" x14ac:dyDescent="0.25">
      <c r="A614" s="28"/>
      <c r="B614" s="29"/>
      <c r="C614" s="98"/>
      <c r="D614" s="33"/>
      <c r="E614" s="32"/>
      <c r="F614" s="33"/>
      <c r="G614" s="95"/>
      <c r="H614" s="96"/>
      <c r="I614" s="101"/>
    </row>
    <row r="615" spans="1:10" s="27" customFormat="1" x14ac:dyDescent="0.25">
      <c r="A615" s="28"/>
      <c r="B615" s="29"/>
      <c r="C615" s="98"/>
      <c r="D615" s="33"/>
      <c r="E615" s="32"/>
      <c r="F615" s="33"/>
      <c r="G615" s="95"/>
      <c r="H615" s="96"/>
      <c r="I615" s="101"/>
    </row>
    <row r="616" spans="1:10" s="27" customFormat="1" x14ac:dyDescent="0.25">
      <c r="A616" s="28"/>
      <c r="B616" s="29"/>
      <c r="C616" s="98"/>
      <c r="D616" s="33"/>
      <c r="E616" s="32"/>
      <c r="F616" s="33"/>
      <c r="G616" s="95"/>
      <c r="H616" s="96"/>
      <c r="I616" s="101"/>
    </row>
    <row r="617" spans="1:10" s="27" customFormat="1" x14ac:dyDescent="0.25">
      <c r="A617" s="28"/>
      <c r="B617" s="29"/>
      <c r="C617" s="98"/>
      <c r="D617" s="33"/>
      <c r="E617" s="32"/>
      <c r="F617" s="33"/>
      <c r="G617" s="95"/>
      <c r="H617" s="96"/>
      <c r="I617" s="101"/>
    </row>
    <row r="618" spans="1:10" s="27" customFormat="1" x14ac:dyDescent="0.25">
      <c r="A618" s="28"/>
      <c r="B618" s="29"/>
      <c r="C618" s="98"/>
      <c r="D618" s="33"/>
      <c r="E618" s="32"/>
      <c r="F618" s="33"/>
      <c r="G618" s="95"/>
      <c r="H618" s="96"/>
      <c r="I618" s="101"/>
    </row>
    <row r="619" spans="1:10" s="27" customFormat="1" x14ac:dyDescent="0.25">
      <c r="A619" s="28"/>
      <c r="B619" s="29"/>
      <c r="C619" s="98"/>
      <c r="D619" s="33"/>
      <c r="E619" s="32"/>
      <c r="F619" s="33"/>
      <c r="G619" s="95"/>
      <c r="H619" s="96"/>
      <c r="I619" s="101"/>
    </row>
    <row r="620" spans="1:10" x14ac:dyDescent="0.25">
      <c r="C620" s="98"/>
      <c r="D620" s="33"/>
      <c r="G620" s="95"/>
      <c r="J620" s="27"/>
    </row>
    <row r="621" spans="1:10" x14ac:dyDescent="0.25">
      <c r="C621" s="98"/>
      <c r="D621" s="33"/>
      <c r="G621" s="95"/>
    </row>
    <row r="622" spans="1:10" ht="15.75" x14ac:dyDescent="0.25">
      <c r="A622" s="37"/>
      <c r="C622" s="102"/>
      <c r="D622" s="102"/>
      <c r="E622" s="103"/>
      <c r="F622" s="102"/>
      <c r="G622" s="95"/>
    </row>
    <row r="623" spans="1:10" ht="15.75" x14ac:dyDescent="0.25">
      <c r="A623" s="37"/>
      <c r="C623" s="102"/>
      <c r="D623" s="102"/>
      <c r="E623" s="103"/>
      <c r="F623" s="102"/>
    </row>
    <row r="624" spans="1:10" ht="15.75" x14ac:dyDescent="0.25">
      <c r="A624" s="37"/>
      <c r="C624" s="102"/>
      <c r="D624" s="102"/>
      <c r="E624" s="103"/>
      <c r="F624" s="102"/>
    </row>
  </sheetData>
  <mergeCells count="859">
    <mergeCell ref="G556:I557"/>
    <mergeCell ref="A518:E518"/>
    <mergeCell ref="D446:D447"/>
    <mergeCell ref="E446:E447"/>
    <mergeCell ref="C446:C447"/>
    <mergeCell ref="F446:F447"/>
    <mergeCell ref="G446:I447"/>
    <mergeCell ref="C448:C449"/>
    <mergeCell ref="D448:D449"/>
    <mergeCell ref="E448:E449"/>
    <mergeCell ref="A556:D556"/>
    <mergeCell ref="C479:C480"/>
    <mergeCell ref="D470:D472"/>
    <mergeCell ref="E470:E472"/>
    <mergeCell ref="F470:F472"/>
    <mergeCell ref="E479:E480"/>
    <mergeCell ref="A470:A472"/>
    <mergeCell ref="B471:B472"/>
    <mergeCell ref="C470:C472"/>
    <mergeCell ref="B475:B477"/>
    <mergeCell ref="A474:A477"/>
    <mergeCell ref="C474:C477"/>
    <mergeCell ref="D474:D477"/>
    <mergeCell ref="E474:E477"/>
    <mergeCell ref="G433:I433"/>
    <mergeCell ref="G452:I452"/>
    <mergeCell ref="G451:I451"/>
    <mergeCell ref="C442:C445"/>
    <mergeCell ref="D442:D445"/>
    <mergeCell ref="E442:E445"/>
    <mergeCell ref="F442:F445"/>
    <mergeCell ref="G442:I445"/>
    <mergeCell ref="C439:C441"/>
    <mergeCell ref="E439:E441"/>
    <mergeCell ref="F448:F449"/>
    <mergeCell ref="G448:I449"/>
    <mergeCell ref="G439:I441"/>
    <mergeCell ref="F439:F441"/>
    <mergeCell ref="C434:C438"/>
    <mergeCell ref="D434:D438"/>
    <mergeCell ref="E434:E438"/>
    <mergeCell ref="F434:F438"/>
    <mergeCell ref="G434:I438"/>
    <mergeCell ref="G427:I428"/>
    <mergeCell ref="E427:E428"/>
    <mergeCell ref="F427:F428"/>
    <mergeCell ref="C427:C428"/>
    <mergeCell ref="D427:D428"/>
    <mergeCell ref="G429:I431"/>
    <mergeCell ref="F429:F431"/>
    <mergeCell ref="E429:E431"/>
    <mergeCell ref="D429:D431"/>
    <mergeCell ref="C429:C431"/>
    <mergeCell ref="G414:I417"/>
    <mergeCell ref="C418:C419"/>
    <mergeCell ref="D418:D419"/>
    <mergeCell ref="E418:E419"/>
    <mergeCell ref="F418:F419"/>
    <mergeCell ref="G418:I419"/>
    <mergeCell ref="G420:I420"/>
    <mergeCell ref="G421:I421"/>
    <mergeCell ref="D424:D426"/>
    <mergeCell ref="C424:C426"/>
    <mergeCell ref="E424:E426"/>
    <mergeCell ref="F424:F426"/>
    <mergeCell ref="G424:I426"/>
    <mergeCell ref="G406:I406"/>
    <mergeCell ref="B407:I407"/>
    <mergeCell ref="C409:C410"/>
    <mergeCell ref="D409:D410"/>
    <mergeCell ref="E409:E410"/>
    <mergeCell ref="F409:F410"/>
    <mergeCell ref="G409:I410"/>
    <mergeCell ref="E411:E413"/>
    <mergeCell ref="F411:F413"/>
    <mergeCell ref="G411:I413"/>
    <mergeCell ref="F398:F399"/>
    <mergeCell ref="F400:F401"/>
    <mergeCell ref="F402:F403"/>
    <mergeCell ref="E400:E401"/>
    <mergeCell ref="E402:E403"/>
    <mergeCell ref="A530:E530"/>
    <mergeCell ref="A534:A535"/>
    <mergeCell ref="C534:C535"/>
    <mergeCell ref="D534:D535"/>
    <mergeCell ref="E534:E535"/>
    <mergeCell ref="E398:E399"/>
    <mergeCell ref="D398:D399"/>
    <mergeCell ref="C398:C399"/>
    <mergeCell ref="A406:E406"/>
    <mergeCell ref="D411:D413"/>
    <mergeCell ref="C414:C417"/>
    <mergeCell ref="D414:D417"/>
    <mergeCell ref="E414:E417"/>
    <mergeCell ref="F414:F417"/>
    <mergeCell ref="A455:A457"/>
    <mergeCell ref="A467:A469"/>
    <mergeCell ref="B468:B469"/>
    <mergeCell ref="A461:A463"/>
    <mergeCell ref="A481:A483"/>
    <mergeCell ref="F386:F387"/>
    <mergeCell ref="G376:I377"/>
    <mergeCell ref="G378:I379"/>
    <mergeCell ref="G380:I382"/>
    <mergeCell ref="D383:D385"/>
    <mergeCell ref="E383:E385"/>
    <mergeCell ref="F383:F385"/>
    <mergeCell ref="G383:I385"/>
    <mergeCell ref="D378:D379"/>
    <mergeCell ref="D376:D377"/>
    <mergeCell ref="F380:F382"/>
    <mergeCell ref="G386:I387"/>
    <mergeCell ref="C372:C373"/>
    <mergeCell ref="D372:D373"/>
    <mergeCell ref="E372:E373"/>
    <mergeCell ref="G372:I373"/>
    <mergeCell ref="F372:F373"/>
    <mergeCell ref="G366:I367"/>
    <mergeCell ref="G392:I392"/>
    <mergeCell ref="D522:D525"/>
    <mergeCell ref="C522:C525"/>
    <mergeCell ref="E522:E525"/>
    <mergeCell ref="F522:F525"/>
    <mergeCell ref="A507:E507"/>
    <mergeCell ref="A451:E451"/>
    <mergeCell ref="B452:F452"/>
    <mergeCell ref="D380:D382"/>
    <mergeCell ref="F378:F379"/>
    <mergeCell ref="B392:E392"/>
    <mergeCell ref="E378:E379"/>
    <mergeCell ref="F376:F377"/>
    <mergeCell ref="E376:E377"/>
    <mergeCell ref="C383:C385"/>
    <mergeCell ref="C386:C387"/>
    <mergeCell ref="D386:D387"/>
    <mergeCell ref="E386:E387"/>
    <mergeCell ref="G359:I360"/>
    <mergeCell ref="C361:C362"/>
    <mergeCell ref="D361:D362"/>
    <mergeCell ref="E361:E362"/>
    <mergeCell ref="F361:F362"/>
    <mergeCell ref="G361:I362"/>
    <mergeCell ref="C370:C371"/>
    <mergeCell ref="D370:D371"/>
    <mergeCell ref="E370:E371"/>
    <mergeCell ref="F370:F371"/>
    <mergeCell ref="G370:I371"/>
    <mergeCell ref="D368:D369"/>
    <mergeCell ref="E368:E369"/>
    <mergeCell ref="F368:F369"/>
    <mergeCell ref="G368:I369"/>
    <mergeCell ref="C368:C369"/>
    <mergeCell ref="G349:I352"/>
    <mergeCell ref="G356:I356"/>
    <mergeCell ref="D357:D358"/>
    <mergeCell ref="C357:C358"/>
    <mergeCell ref="E357:E358"/>
    <mergeCell ref="F357:F358"/>
    <mergeCell ref="G357:I358"/>
    <mergeCell ref="C349:C352"/>
    <mergeCell ref="D349:D352"/>
    <mergeCell ref="E349:E352"/>
    <mergeCell ref="C317:C318"/>
    <mergeCell ref="C319:C320"/>
    <mergeCell ref="E319:E320"/>
    <mergeCell ref="E317:E318"/>
    <mergeCell ref="F349:F352"/>
    <mergeCell ref="D366:D367"/>
    <mergeCell ref="C366:C367"/>
    <mergeCell ref="E366:E367"/>
    <mergeCell ref="F366:F367"/>
    <mergeCell ref="F317:F318"/>
    <mergeCell ref="F319:F320"/>
    <mergeCell ref="D317:D318"/>
    <mergeCell ref="D319:D320"/>
    <mergeCell ref="D359:D360"/>
    <mergeCell ref="C359:C360"/>
    <mergeCell ref="E359:E360"/>
    <mergeCell ref="F359:F360"/>
    <mergeCell ref="C346:C348"/>
    <mergeCell ref="D346:D348"/>
    <mergeCell ref="E346:E348"/>
    <mergeCell ref="F346:F348"/>
    <mergeCell ref="F326:F328"/>
    <mergeCell ref="C341:C342"/>
    <mergeCell ref="D341:D342"/>
    <mergeCell ref="E341:E342"/>
    <mergeCell ref="F341:F342"/>
    <mergeCell ref="D333:D334"/>
    <mergeCell ref="C333:C334"/>
    <mergeCell ref="E333:E334"/>
    <mergeCell ref="F333:F334"/>
    <mergeCell ref="C329:C331"/>
    <mergeCell ref="B299:I299"/>
    <mergeCell ref="C301:C302"/>
    <mergeCell ref="D301:D302"/>
    <mergeCell ref="E301:E302"/>
    <mergeCell ref="F301:F302"/>
    <mergeCell ref="G301:I302"/>
    <mergeCell ref="E315:E316"/>
    <mergeCell ref="C303:C305"/>
    <mergeCell ref="D303:D305"/>
    <mergeCell ref="E303:E305"/>
    <mergeCell ref="F303:F305"/>
    <mergeCell ref="G303:I305"/>
    <mergeCell ref="C306:C308"/>
    <mergeCell ref="D306:D308"/>
    <mergeCell ref="E306:E308"/>
    <mergeCell ref="F306:F308"/>
    <mergeCell ref="G306:I308"/>
    <mergeCell ref="D315:D316"/>
    <mergeCell ref="C315:C316"/>
    <mergeCell ref="F315:F316"/>
    <mergeCell ref="G346:I348"/>
    <mergeCell ref="F343:F345"/>
    <mergeCell ref="G341:I342"/>
    <mergeCell ref="C323:C325"/>
    <mergeCell ref="D323:D325"/>
    <mergeCell ref="E323:E325"/>
    <mergeCell ref="F323:F325"/>
    <mergeCell ref="G321:I325"/>
    <mergeCell ref="G326:I328"/>
    <mergeCell ref="D329:D331"/>
    <mergeCell ref="E329:E331"/>
    <mergeCell ref="F329:F331"/>
    <mergeCell ref="G329:I331"/>
    <mergeCell ref="G343:I345"/>
    <mergeCell ref="C343:C345"/>
    <mergeCell ref="D343:D345"/>
    <mergeCell ref="E343:E345"/>
    <mergeCell ref="G332:I334"/>
    <mergeCell ref="A335:E335"/>
    <mergeCell ref="G335:I335"/>
    <mergeCell ref="B336:I336"/>
    <mergeCell ref="C326:C328"/>
    <mergeCell ref="D326:D328"/>
    <mergeCell ref="E326:E328"/>
    <mergeCell ref="B298:E298"/>
    <mergeCell ref="G298:I298"/>
    <mergeCell ref="F256:F257"/>
    <mergeCell ref="C256:C257"/>
    <mergeCell ref="G288:I289"/>
    <mergeCell ref="C288:C289"/>
    <mergeCell ref="G284:I286"/>
    <mergeCell ref="D274:D275"/>
    <mergeCell ref="C296:C297"/>
    <mergeCell ref="D296:D297"/>
    <mergeCell ref="E296:E297"/>
    <mergeCell ref="F296:F297"/>
    <mergeCell ref="G296:I297"/>
    <mergeCell ref="D293:D295"/>
    <mergeCell ref="D288:D289"/>
    <mergeCell ref="E288:E289"/>
    <mergeCell ref="F288:F289"/>
    <mergeCell ref="G278:I279"/>
    <mergeCell ref="G276:I277"/>
    <mergeCell ref="G274:I275"/>
    <mergeCell ref="C293:C295"/>
    <mergeCell ref="E293:E295"/>
    <mergeCell ref="F293:F295"/>
    <mergeCell ref="G293:I295"/>
    <mergeCell ref="G290:I292"/>
    <mergeCell ref="C290:C292"/>
    <mergeCell ref="D290:D292"/>
    <mergeCell ref="C278:C279"/>
    <mergeCell ref="C280:C283"/>
    <mergeCell ref="F280:F283"/>
    <mergeCell ref="G280:I283"/>
    <mergeCell ref="D278:D279"/>
    <mergeCell ref="E278:E279"/>
    <mergeCell ref="F278:F279"/>
    <mergeCell ref="D280:D283"/>
    <mergeCell ref="E280:E283"/>
    <mergeCell ref="E290:E292"/>
    <mergeCell ref="F290:F292"/>
    <mergeCell ref="C274:C275"/>
    <mergeCell ref="D276:D277"/>
    <mergeCell ref="C276:C277"/>
    <mergeCell ref="E276:E277"/>
    <mergeCell ref="F276:F277"/>
    <mergeCell ref="D266:D267"/>
    <mergeCell ref="F266:F267"/>
    <mergeCell ref="G264:I265"/>
    <mergeCell ref="F264:F265"/>
    <mergeCell ref="E264:E265"/>
    <mergeCell ref="D264:D265"/>
    <mergeCell ref="F268:F269"/>
    <mergeCell ref="E268:E269"/>
    <mergeCell ref="E266:E267"/>
    <mergeCell ref="G266:I267"/>
    <mergeCell ref="G268:I269"/>
    <mergeCell ref="D268:D269"/>
    <mergeCell ref="E274:E275"/>
    <mergeCell ref="F274:F275"/>
    <mergeCell ref="C252:C253"/>
    <mergeCell ref="D252:D253"/>
    <mergeCell ref="E252:E253"/>
    <mergeCell ref="F252:F253"/>
    <mergeCell ref="G252:I253"/>
    <mergeCell ref="E256:E257"/>
    <mergeCell ref="G256:I257"/>
    <mergeCell ref="D256:D257"/>
    <mergeCell ref="D258:D260"/>
    <mergeCell ref="F258:F260"/>
    <mergeCell ref="G258:I260"/>
    <mergeCell ref="D247:D249"/>
    <mergeCell ref="C247:C249"/>
    <mergeCell ref="E247:E249"/>
    <mergeCell ref="F247:F249"/>
    <mergeCell ref="G247:I249"/>
    <mergeCell ref="D250:D251"/>
    <mergeCell ref="E250:E251"/>
    <mergeCell ref="F250:F251"/>
    <mergeCell ref="G250:I251"/>
    <mergeCell ref="C250:C251"/>
    <mergeCell ref="D240:D243"/>
    <mergeCell ref="C240:C243"/>
    <mergeCell ref="E240:E243"/>
    <mergeCell ref="F240:F243"/>
    <mergeCell ref="G240:I243"/>
    <mergeCell ref="C244:C246"/>
    <mergeCell ref="D244:D246"/>
    <mergeCell ref="E244:E246"/>
    <mergeCell ref="F244:F246"/>
    <mergeCell ref="G244:I246"/>
    <mergeCell ref="D235:D237"/>
    <mergeCell ref="C235:C237"/>
    <mergeCell ref="F235:F237"/>
    <mergeCell ref="E235:E237"/>
    <mergeCell ref="G235:I237"/>
    <mergeCell ref="C238:C239"/>
    <mergeCell ref="D238:D239"/>
    <mergeCell ref="E238:E239"/>
    <mergeCell ref="F238:F239"/>
    <mergeCell ref="G238:I239"/>
    <mergeCell ref="F225:F227"/>
    <mergeCell ref="G225:I227"/>
    <mergeCell ref="D225:D227"/>
    <mergeCell ref="D228:D230"/>
    <mergeCell ref="C228:C230"/>
    <mergeCell ref="E228:E230"/>
    <mergeCell ref="F228:F230"/>
    <mergeCell ref="G228:I230"/>
    <mergeCell ref="C231:C234"/>
    <mergeCell ref="D231:D234"/>
    <mergeCell ref="E231:E234"/>
    <mergeCell ref="F231:F234"/>
    <mergeCell ref="G231:I234"/>
    <mergeCell ref="G216:I218"/>
    <mergeCell ref="F216:F218"/>
    <mergeCell ref="C219:C221"/>
    <mergeCell ref="D219:D221"/>
    <mergeCell ref="E219:E221"/>
    <mergeCell ref="F219:F221"/>
    <mergeCell ref="G219:I221"/>
    <mergeCell ref="G222:I224"/>
    <mergeCell ref="C222:C224"/>
    <mergeCell ref="D168:D170"/>
    <mergeCell ref="E168:E170"/>
    <mergeCell ref="F168:F170"/>
    <mergeCell ref="G168:I170"/>
    <mergeCell ref="C171:C172"/>
    <mergeCell ref="E171:E172"/>
    <mergeCell ref="F171:F172"/>
    <mergeCell ref="D171:D172"/>
    <mergeCell ref="G171:I172"/>
    <mergeCell ref="C168:C170"/>
    <mergeCell ref="D162:D164"/>
    <mergeCell ref="C162:C164"/>
    <mergeCell ref="B165:E165"/>
    <mergeCell ref="G165:I165"/>
    <mergeCell ref="B166:I166"/>
    <mergeCell ref="B154:B155"/>
    <mergeCell ref="G157:I159"/>
    <mergeCell ref="C160:C161"/>
    <mergeCell ref="D160:D161"/>
    <mergeCell ref="E160:E161"/>
    <mergeCell ref="F160:F161"/>
    <mergeCell ref="G160:I161"/>
    <mergeCell ref="G162:I164"/>
    <mergeCell ref="F162:F164"/>
    <mergeCell ref="E162:E164"/>
    <mergeCell ref="C157:C159"/>
    <mergeCell ref="D157:D159"/>
    <mergeCell ref="E157:E159"/>
    <mergeCell ref="F157:F159"/>
    <mergeCell ref="G151:I153"/>
    <mergeCell ref="E154:E156"/>
    <mergeCell ref="F154:F156"/>
    <mergeCell ref="G154:I156"/>
    <mergeCell ref="C154:C156"/>
    <mergeCell ref="D154:D156"/>
    <mergeCell ref="C151:C153"/>
    <mergeCell ref="D151:D153"/>
    <mergeCell ref="E151:E153"/>
    <mergeCell ref="F151:F153"/>
    <mergeCell ref="E142:E143"/>
    <mergeCell ref="F142:F143"/>
    <mergeCell ref="G142:I143"/>
    <mergeCell ref="G146:I147"/>
    <mergeCell ref="C148:C150"/>
    <mergeCell ref="D148:D150"/>
    <mergeCell ref="E148:E150"/>
    <mergeCell ref="F148:F150"/>
    <mergeCell ref="G148:I150"/>
    <mergeCell ref="C146:C147"/>
    <mergeCell ref="D146:D147"/>
    <mergeCell ref="E146:E147"/>
    <mergeCell ref="F146:F147"/>
    <mergeCell ref="B144:E144"/>
    <mergeCell ref="C91:C93"/>
    <mergeCell ref="D91:D93"/>
    <mergeCell ref="G128:I130"/>
    <mergeCell ref="D123:D127"/>
    <mergeCell ref="C123:C127"/>
    <mergeCell ref="E123:E127"/>
    <mergeCell ref="F123:F127"/>
    <mergeCell ref="G123:I127"/>
    <mergeCell ref="C131:C133"/>
    <mergeCell ref="D131:D133"/>
    <mergeCell ref="E131:E133"/>
    <mergeCell ref="F131:F133"/>
    <mergeCell ref="G131:I133"/>
    <mergeCell ref="D94:D96"/>
    <mergeCell ref="E94:E96"/>
    <mergeCell ref="B103:E103"/>
    <mergeCell ref="C105:C107"/>
    <mergeCell ref="D105:D107"/>
    <mergeCell ref="E105:E107"/>
    <mergeCell ref="F105:F107"/>
    <mergeCell ref="G105:I107"/>
    <mergeCell ref="F94:F96"/>
    <mergeCell ref="G94:I96"/>
    <mergeCell ref="F108:F110"/>
    <mergeCell ref="G108:I110"/>
    <mergeCell ref="D111:D112"/>
    <mergeCell ref="E111:E112"/>
    <mergeCell ref="B145:I145"/>
    <mergeCell ref="F111:F112"/>
    <mergeCell ref="G111:I112"/>
    <mergeCell ref="F113:F115"/>
    <mergeCell ref="E113:E115"/>
    <mergeCell ref="C108:C110"/>
    <mergeCell ref="D108:D110"/>
    <mergeCell ref="E108:E110"/>
    <mergeCell ref="C111:C112"/>
    <mergeCell ref="C134:C137"/>
    <mergeCell ref="D134:D137"/>
    <mergeCell ref="E134:E137"/>
    <mergeCell ref="F134:F137"/>
    <mergeCell ref="G134:I137"/>
    <mergeCell ref="C138:C141"/>
    <mergeCell ref="D138:D141"/>
    <mergeCell ref="E138:E141"/>
    <mergeCell ref="F138:F141"/>
    <mergeCell ref="G138:I141"/>
    <mergeCell ref="D142:D143"/>
    <mergeCell ref="C142:C143"/>
    <mergeCell ref="B104:I104"/>
    <mergeCell ref="G103:I103"/>
    <mergeCell ref="G91:I93"/>
    <mergeCell ref="E120:E122"/>
    <mergeCell ref="F120:F122"/>
    <mergeCell ref="G120:I122"/>
    <mergeCell ref="C116:C119"/>
    <mergeCell ref="D116:D119"/>
    <mergeCell ref="D100:D102"/>
    <mergeCell ref="C100:C102"/>
    <mergeCell ref="E100:E102"/>
    <mergeCell ref="F100:F102"/>
    <mergeCell ref="G100:I102"/>
    <mergeCell ref="D113:D115"/>
    <mergeCell ref="C113:C115"/>
    <mergeCell ref="G113:I115"/>
    <mergeCell ref="C120:C122"/>
    <mergeCell ref="D120:D122"/>
    <mergeCell ref="C97:C99"/>
    <mergeCell ref="D97:D99"/>
    <mergeCell ref="E97:E99"/>
    <mergeCell ref="F97:F99"/>
    <mergeCell ref="G97:I99"/>
    <mergeCell ref="C94:C96"/>
    <mergeCell ref="A87:E87"/>
    <mergeCell ref="B88:I88"/>
    <mergeCell ref="C84:C86"/>
    <mergeCell ref="D84:D86"/>
    <mergeCell ref="E84:E86"/>
    <mergeCell ref="F84:F86"/>
    <mergeCell ref="G84:I86"/>
    <mergeCell ref="C89:C90"/>
    <mergeCell ref="D89:D90"/>
    <mergeCell ref="E89:E90"/>
    <mergeCell ref="F89:F90"/>
    <mergeCell ref="G89:I90"/>
    <mergeCell ref="C77:C80"/>
    <mergeCell ref="E77:E80"/>
    <mergeCell ref="F77:F80"/>
    <mergeCell ref="D77:D80"/>
    <mergeCell ref="G77:I80"/>
    <mergeCell ref="C81:C83"/>
    <mergeCell ref="D81:D83"/>
    <mergeCell ref="E81:E83"/>
    <mergeCell ref="F81:F83"/>
    <mergeCell ref="G81:I83"/>
    <mergeCell ref="C70:C72"/>
    <mergeCell ref="D70:D72"/>
    <mergeCell ref="E70:E72"/>
    <mergeCell ref="F70:F72"/>
    <mergeCell ref="G70:I72"/>
    <mergeCell ref="C73:C76"/>
    <mergeCell ref="D73:D76"/>
    <mergeCell ref="E73:E76"/>
    <mergeCell ref="F73:F76"/>
    <mergeCell ref="G73:I76"/>
    <mergeCell ref="E58:E60"/>
    <mergeCell ref="F58:F60"/>
    <mergeCell ref="G58:I60"/>
    <mergeCell ref="C61:C63"/>
    <mergeCell ref="D61:D63"/>
    <mergeCell ref="E61:E63"/>
    <mergeCell ref="F61:F63"/>
    <mergeCell ref="G61:I63"/>
    <mergeCell ref="C67:C69"/>
    <mergeCell ref="D67:D69"/>
    <mergeCell ref="E67:E69"/>
    <mergeCell ref="F67:F69"/>
    <mergeCell ref="G67:I69"/>
    <mergeCell ref="G47:I49"/>
    <mergeCell ref="A45:E45"/>
    <mergeCell ref="G50:I51"/>
    <mergeCell ref="F50:F51"/>
    <mergeCell ref="E50:E51"/>
    <mergeCell ref="D50:D51"/>
    <mergeCell ref="C50:C51"/>
    <mergeCell ref="C64:C66"/>
    <mergeCell ref="D64:D66"/>
    <mergeCell ref="E64:E66"/>
    <mergeCell ref="F64:F66"/>
    <mergeCell ref="G64:I66"/>
    <mergeCell ref="C52:C54"/>
    <mergeCell ref="E52:E54"/>
    <mergeCell ref="F52:F54"/>
    <mergeCell ref="D52:D54"/>
    <mergeCell ref="G52:I54"/>
    <mergeCell ref="D55:D57"/>
    <mergeCell ref="E55:E57"/>
    <mergeCell ref="F55:F57"/>
    <mergeCell ref="G55:I57"/>
    <mergeCell ref="C55:C57"/>
    <mergeCell ref="C58:C60"/>
    <mergeCell ref="D58:D60"/>
    <mergeCell ref="J8:T8"/>
    <mergeCell ref="C6:I6"/>
    <mergeCell ref="C7:C8"/>
    <mergeCell ref="E7:E8"/>
    <mergeCell ref="F7:F8"/>
    <mergeCell ref="D7:D8"/>
    <mergeCell ref="B1:I1"/>
    <mergeCell ref="A2:B2"/>
    <mergeCell ref="C2:D2"/>
    <mergeCell ref="G2:I2"/>
    <mergeCell ref="A3:B3"/>
    <mergeCell ref="F3:I3"/>
    <mergeCell ref="B173:E173"/>
    <mergeCell ref="D33:D35"/>
    <mergeCell ref="E33:E35"/>
    <mergeCell ref="F33:F35"/>
    <mergeCell ref="J155:M155"/>
    <mergeCell ref="E91:E93"/>
    <mergeCell ref="F91:F93"/>
    <mergeCell ref="C128:C130"/>
    <mergeCell ref="D128:D130"/>
    <mergeCell ref="E128:E130"/>
    <mergeCell ref="F128:F130"/>
    <mergeCell ref="E116:E119"/>
    <mergeCell ref="F116:F119"/>
    <mergeCell ref="G116:I119"/>
    <mergeCell ref="G33:I35"/>
    <mergeCell ref="C36:C37"/>
    <mergeCell ref="D36:D37"/>
    <mergeCell ref="C33:C35"/>
    <mergeCell ref="G44:I44"/>
    <mergeCell ref="B46:I46"/>
    <mergeCell ref="C47:C49"/>
    <mergeCell ref="D47:D49"/>
    <mergeCell ref="E47:E49"/>
    <mergeCell ref="F47:F49"/>
    <mergeCell ref="F198:F199"/>
    <mergeCell ref="E556:F556"/>
    <mergeCell ref="A557:D557"/>
    <mergeCell ref="E557:F557"/>
    <mergeCell ref="C552:E552"/>
    <mergeCell ref="D553:E553"/>
    <mergeCell ref="C554:E554"/>
    <mergeCell ref="A555:F555"/>
    <mergeCell ref="D400:D401"/>
    <mergeCell ref="D216:D218"/>
    <mergeCell ref="D222:D224"/>
    <mergeCell ref="E222:E224"/>
    <mergeCell ref="F222:F224"/>
    <mergeCell ref="D402:D403"/>
    <mergeCell ref="A432:E432"/>
    <mergeCell ref="B433:F433"/>
    <mergeCell ref="A420:E420"/>
    <mergeCell ref="B421:F421"/>
    <mergeCell ref="C411:C413"/>
    <mergeCell ref="C216:C218"/>
    <mergeCell ref="E216:E218"/>
    <mergeCell ref="C225:C227"/>
    <mergeCell ref="E225:E227"/>
    <mergeCell ref="F202:F207"/>
    <mergeCell ref="J474:M475"/>
    <mergeCell ref="J40:M46"/>
    <mergeCell ref="J181:Q182"/>
    <mergeCell ref="E188:E189"/>
    <mergeCell ref="G398:I399"/>
    <mergeCell ref="G400:I401"/>
    <mergeCell ref="G402:I403"/>
    <mergeCell ref="J557:Q557"/>
    <mergeCell ref="F180:F183"/>
    <mergeCell ref="E200:E201"/>
    <mergeCell ref="F200:F201"/>
    <mergeCell ref="G198:I199"/>
    <mergeCell ref="E198:E199"/>
    <mergeCell ref="F175:F179"/>
    <mergeCell ref="G200:I201"/>
    <mergeCell ref="G187:I187"/>
    <mergeCell ref="G188:I189"/>
    <mergeCell ref="F188:F189"/>
    <mergeCell ref="G181:I183"/>
    <mergeCell ref="G177:I179"/>
    <mergeCell ref="J485:P486"/>
    <mergeCell ref="J409:M409"/>
    <mergeCell ref="G190:I192"/>
    <mergeCell ref="E190:E192"/>
    <mergeCell ref="C9:C12"/>
    <mergeCell ref="D9:D12"/>
    <mergeCell ref="E9:E12"/>
    <mergeCell ref="F9:F12"/>
    <mergeCell ref="G7:I8"/>
    <mergeCell ref="G9:I12"/>
    <mergeCell ref="A4:A5"/>
    <mergeCell ref="B4:B5"/>
    <mergeCell ref="C4:C5"/>
    <mergeCell ref="D4:E4"/>
    <mergeCell ref="G4:I4"/>
    <mergeCell ref="G5:I5"/>
    <mergeCell ref="C13:C14"/>
    <mergeCell ref="D13:D14"/>
    <mergeCell ref="E13:E14"/>
    <mergeCell ref="F13:F14"/>
    <mergeCell ref="G13:I14"/>
    <mergeCell ref="C15:C18"/>
    <mergeCell ref="D15:D18"/>
    <mergeCell ref="E15:E18"/>
    <mergeCell ref="F15:F18"/>
    <mergeCell ref="G15:I18"/>
    <mergeCell ref="C19:C21"/>
    <mergeCell ref="D19:D21"/>
    <mergeCell ref="E19:E21"/>
    <mergeCell ref="F19:F21"/>
    <mergeCell ref="G19:I21"/>
    <mergeCell ref="C22:C23"/>
    <mergeCell ref="D22:D23"/>
    <mergeCell ref="E22:E23"/>
    <mergeCell ref="F22:F23"/>
    <mergeCell ref="G22:I23"/>
    <mergeCell ref="G28:I30"/>
    <mergeCell ref="C31:C32"/>
    <mergeCell ref="D31:D32"/>
    <mergeCell ref="E31:E32"/>
    <mergeCell ref="F31:F32"/>
    <mergeCell ref="G31:I32"/>
    <mergeCell ref="C24:C27"/>
    <mergeCell ref="E24:E27"/>
    <mergeCell ref="D24:D27"/>
    <mergeCell ref="F24:F27"/>
    <mergeCell ref="C28:C30"/>
    <mergeCell ref="D28:D30"/>
    <mergeCell ref="E28:E30"/>
    <mergeCell ref="F28:F30"/>
    <mergeCell ref="G24:I27"/>
    <mergeCell ref="D196:D197"/>
    <mergeCell ref="E196:E197"/>
    <mergeCell ref="F196:F197"/>
    <mergeCell ref="G196:I197"/>
    <mergeCell ref="G211:I213"/>
    <mergeCell ref="D200:D201"/>
    <mergeCell ref="B174:I174"/>
    <mergeCell ref="B215:F215"/>
    <mergeCell ref="B214:E214"/>
    <mergeCell ref="C175:C179"/>
    <mergeCell ref="D175:D179"/>
    <mergeCell ref="E175:E179"/>
    <mergeCell ref="C181:C182"/>
    <mergeCell ref="D181:D182"/>
    <mergeCell ref="E180:E183"/>
    <mergeCell ref="C200:C201"/>
    <mergeCell ref="D188:D189"/>
    <mergeCell ref="D198:D199"/>
    <mergeCell ref="C188:C189"/>
    <mergeCell ref="D190:D192"/>
    <mergeCell ref="F190:F192"/>
    <mergeCell ref="C202:C207"/>
    <mergeCell ref="D202:D207"/>
    <mergeCell ref="E202:E207"/>
    <mergeCell ref="G202:I207"/>
    <mergeCell ref="C211:C213"/>
    <mergeCell ref="D211:D213"/>
    <mergeCell ref="E211:E213"/>
    <mergeCell ref="F211:F213"/>
    <mergeCell ref="G467:I469"/>
    <mergeCell ref="E455:E457"/>
    <mergeCell ref="F455:F457"/>
    <mergeCell ref="D455:D457"/>
    <mergeCell ref="G455:I457"/>
    <mergeCell ref="C455:C457"/>
    <mergeCell ref="E461:E463"/>
    <mergeCell ref="D461:D463"/>
    <mergeCell ref="C461:C463"/>
    <mergeCell ref="F458:F460"/>
    <mergeCell ref="G458:I460"/>
    <mergeCell ref="E458:E460"/>
    <mergeCell ref="F461:F463"/>
    <mergeCell ref="G461:I463"/>
    <mergeCell ref="D458:D460"/>
    <mergeCell ref="F467:F469"/>
    <mergeCell ref="C467:C469"/>
    <mergeCell ref="D467:D469"/>
    <mergeCell ref="E467:E469"/>
    <mergeCell ref="B495:B496"/>
    <mergeCell ref="A494:A496"/>
    <mergeCell ref="D494:D496"/>
    <mergeCell ref="E494:E496"/>
    <mergeCell ref="F494:F496"/>
    <mergeCell ref="D479:D480"/>
    <mergeCell ref="F474:F477"/>
    <mergeCell ref="G474:I477"/>
    <mergeCell ref="F484:F486"/>
    <mergeCell ref="F479:F480"/>
    <mergeCell ref="B482:B483"/>
    <mergeCell ref="C481:C483"/>
    <mergeCell ref="D481:D483"/>
    <mergeCell ref="E481:E483"/>
    <mergeCell ref="F481:F483"/>
    <mergeCell ref="G481:I483"/>
    <mergeCell ref="D490:D493"/>
    <mergeCell ref="G484:I486"/>
    <mergeCell ref="B488:H488"/>
    <mergeCell ref="B489:I489"/>
    <mergeCell ref="D484:D486"/>
    <mergeCell ref="E484:E486"/>
    <mergeCell ref="E490:E493"/>
    <mergeCell ref="F490:F493"/>
    <mergeCell ref="G490:I493"/>
    <mergeCell ref="B485:B486"/>
    <mergeCell ref="A501:A502"/>
    <mergeCell ref="D497:D498"/>
    <mergeCell ref="A484:A486"/>
    <mergeCell ref="C484:C486"/>
    <mergeCell ref="G501:I502"/>
    <mergeCell ref="C501:C502"/>
    <mergeCell ref="D501:D502"/>
    <mergeCell ref="E501:E502"/>
    <mergeCell ref="A510:A511"/>
    <mergeCell ref="C497:C498"/>
    <mergeCell ref="E497:E498"/>
    <mergeCell ref="F497:F498"/>
    <mergeCell ref="G497:I498"/>
    <mergeCell ref="G499:I500"/>
    <mergeCell ref="C499:C500"/>
    <mergeCell ref="D499:D500"/>
    <mergeCell ref="E499:E500"/>
    <mergeCell ref="F499:F500"/>
    <mergeCell ref="G487:I487"/>
    <mergeCell ref="C494:C496"/>
    <mergeCell ref="G494:I496"/>
    <mergeCell ref="A491:A493"/>
    <mergeCell ref="B492:B493"/>
    <mergeCell ref="C490:C493"/>
    <mergeCell ref="C540:C541"/>
    <mergeCell ref="D540:D541"/>
    <mergeCell ref="E540:E541"/>
    <mergeCell ref="F540:F541"/>
    <mergeCell ref="G540:I541"/>
    <mergeCell ref="B539:I539"/>
    <mergeCell ref="A536:A538"/>
    <mergeCell ref="C536:C538"/>
    <mergeCell ref="D536:D538"/>
    <mergeCell ref="E536:E538"/>
    <mergeCell ref="F536:F538"/>
    <mergeCell ref="B536:B537"/>
    <mergeCell ref="A453:A454"/>
    <mergeCell ref="B466:I466"/>
    <mergeCell ref="B473:I473"/>
    <mergeCell ref="G470:I472"/>
    <mergeCell ref="A458:A460"/>
    <mergeCell ref="C458:C460"/>
    <mergeCell ref="F534:F535"/>
    <mergeCell ref="G510:I511"/>
    <mergeCell ref="F501:F502"/>
    <mergeCell ref="E510:E511"/>
    <mergeCell ref="F510:F511"/>
    <mergeCell ref="A479:A480"/>
    <mergeCell ref="G479:I480"/>
    <mergeCell ref="G530:I530"/>
    <mergeCell ref="G513:I514"/>
    <mergeCell ref="A515:A516"/>
    <mergeCell ref="C515:C516"/>
    <mergeCell ref="D515:D516"/>
    <mergeCell ref="E515:E516"/>
    <mergeCell ref="F515:F516"/>
    <mergeCell ref="G515:I516"/>
    <mergeCell ref="A513:A514"/>
    <mergeCell ref="C513:C514"/>
    <mergeCell ref="A499:A500"/>
    <mergeCell ref="B532:I533"/>
    <mergeCell ref="G536:I538"/>
    <mergeCell ref="B503:I503"/>
    <mergeCell ref="G504:I506"/>
    <mergeCell ref="G507:I507"/>
    <mergeCell ref="B508:G508"/>
    <mergeCell ref="B509:I509"/>
    <mergeCell ref="B512:I512"/>
    <mergeCell ref="C510:C511"/>
    <mergeCell ref="D510:D511"/>
    <mergeCell ref="B519:G519"/>
    <mergeCell ref="D513:D514"/>
    <mergeCell ref="E513:E514"/>
    <mergeCell ref="F513:F514"/>
    <mergeCell ref="G517:I517"/>
    <mergeCell ref="C526:C529"/>
    <mergeCell ref="D526:D529"/>
    <mergeCell ref="E526:E529"/>
    <mergeCell ref="F526:F529"/>
    <mergeCell ref="A551:E551"/>
    <mergeCell ref="G551:I551"/>
    <mergeCell ref="B487:E487"/>
    <mergeCell ref="A497:A498"/>
    <mergeCell ref="G543:I544"/>
    <mergeCell ref="G545:I545"/>
    <mergeCell ref="C543:C544"/>
    <mergeCell ref="D543:D544"/>
    <mergeCell ref="G534:I535"/>
    <mergeCell ref="B546:I546"/>
    <mergeCell ref="G547:I550"/>
    <mergeCell ref="C547:C550"/>
    <mergeCell ref="D547:D550"/>
    <mergeCell ref="E547:E550"/>
    <mergeCell ref="F547:F550"/>
    <mergeCell ref="B542:I542"/>
    <mergeCell ref="A545:E545"/>
    <mergeCell ref="E543:E544"/>
    <mergeCell ref="F543:F544"/>
    <mergeCell ref="G518:I518"/>
    <mergeCell ref="B520:I521"/>
    <mergeCell ref="G522:I525"/>
    <mergeCell ref="G526:I529"/>
    <mergeCell ref="B531:I531"/>
  </mergeCells>
  <printOptions horizontalCentered="1" verticalCentered="1"/>
  <pageMargins left="0.39370078740157483" right="0.39370078740157483" top="0.39370078740157483" bottom="0.39370078740157483" header="0.31496062992125984" footer="0.31496062992125984"/>
  <pageSetup paperSize="9" scale="59" fitToHeight="0" orientation="landscape" r:id="rId1"/>
  <headerFooter>
    <oddFooter>&amp;RPágina &amp;P de &amp;N</oddFooter>
  </headerFooter>
  <rowBreaks count="27" manualBreakCount="27">
    <brk id="21" max="8" man="1"/>
    <brk id="32" max="8" man="1"/>
    <brk id="54" max="8" man="1"/>
    <brk id="66" max="8" man="1"/>
    <brk id="83" max="8" man="1"/>
    <brk id="107" max="8" man="1"/>
    <brk id="130" max="8" man="1"/>
    <brk id="153" max="8" man="1"/>
    <brk id="173" max="8" man="1"/>
    <brk id="199" max="8" man="1"/>
    <brk id="210" max="8" man="1"/>
    <brk id="227" max="8" man="1"/>
    <brk id="251" max="8" man="1"/>
    <brk id="279" max="8" man="1"/>
    <brk id="302" max="8" man="1"/>
    <brk id="328" max="8" man="1"/>
    <brk id="355" max="8" man="1"/>
    <brk id="387" max="8" man="1"/>
    <brk id="410" max="8" man="1"/>
    <brk id="432" max="8" man="1"/>
    <brk id="447" max="8" man="1"/>
    <brk id="463" max="8" man="1"/>
    <brk id="477" max="8" man="1"/>
    <brk id="493" max="8" man="1"/>
    <brk id="507" max="8" man="1"/>
    <brk id="530" max="8" man="1"/>
    <brk id="541" max="8" man="1"/>
  </rowBreaks>
  <colBreaks count="1" manualBreakCount="1">
    <brk id="9" max="568"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topLeftCell="H21" zoomScaleSheetLayoutView="100" workbookViewId="0">
      <selection activeCell="R35" sqref="A1:R35"/>
    </sheetView>
  </sheetViews>
  <sheetFormatPr defaultColWidth="9.140625" defaultRowHeight="15" x14ac:dyDescent="0.25"/>
  <cols>
    <col min="2" max="2" width="46.140625" customWidth="1"/>
    <col min="3" max="3" width="11.85546875" customWidth="1"/>
    <col min="4" max="4" width="13.140625" customWidth="1"/>
    <col min="7" max="7" width="10.140625" bestFit="1" customWidth="1"/>
    <col min="9" max="9" width="10.140625" bestFit="1" customWidth="1"/>
    <col min="11" max="11" width="11.7109375" bestFit="1" customWidth="1"/>
    <col min="13" max="13" width="11.7109375" bestFit="1" customWidth="1"/>
    <col min="15" max="15" width="11.7109375" bestFit="1" customWidth="1"/>
    <col min="17" max="18" width="11.7109375" bestFit="1" customWidth="1"/>
  </cols>
  <sheetData>
    <row r="1" spans="1:18" ht="18" x14ac:dyDescent="0.25">
      <c r="A1" s="438" t="s">
        <v>570</v>
      </c>
      <c r="B1" s="439"/>
      <c r="C1" s="439"/>
      <c r="D1" s="439"/>
      <c r="E1" s="439"/>
      <c r="F1" s="439"/>
      <c r="G1" s="439"/>
      <c r="H1" s="439"/>
      <c r="I1" s="439"/>
      <c r="J1" s="439"/>
      <c r="K1" s="439"/>
      <c r="L1" s="439"/>
      <c r="M1" s="439"/>
      <c r="N1" s="439"/>
      <c r="O1" s="439"/>
      <c r="P1" s="439"/>
      <c r="Q1" s="439"/>
      <c r="R1" s="440"/>
    </row>
    <row r="2" spans="1:18" ht="15.75" x14ac:dyDescent="0.25">
      <c r="A2" s="1"/>
      <c r="B2" s="441" t="s">
        <v>686</v>
      </c>
      <c r="C2" s="442"/>
      <c r="D2" s="442"/>
      <c r="E2" s="442"/>
      <c r="F2" s="442"/>
      <c r="G2" s="442"/>
      <c r="H2" s="442"/>
      <c r="I2" s="443"/>
      <c r="J2" s="441" t="s">
        <v>688</v>
      </c>
      <c r="K2" s="442"/>
      <c r="L2" s="442"/>
      <c r="M2" s="442"/>
      <c r="N2" s="442"/>
      <c r="O2" s="442"/>
      <c r="P2" s="442"/>
      <c r="Q2" s="442"/>
      <c r="R2" s="443"/>
    </row>
    <row r="3" spans="1:18" ht="15.75" x14ac:dyDescent="0.25">
      <c r="A3" s="1"/>
      <c r="B3" s="441" t="s">
        <v>687</v>
      </c>
      <c r="C3" s="442"/>
      <c r="D3" s="442"/>
      <c r="E3" s="442"/>
      <c r="F3" s="442"/>
      <c r="G3" s="442"/>
      <c r="H3" s="442"/>
      <c r="I3" s="443"/>
      <c r="J3" s="441" t="s">
        <v>689</v>
      </c>
      <c r="K3" s="442"/>
      <c r="L3" s="442"/>
      <c r="M3" s="442"/>
      <c r="N3" s="442"/>
      <c r="O3" s="442"/>
      <c r="P3" s="442"/>
      <c r="Q3" s="442"/>
      <c r="R3" s="443"/>
    </row>
    <row r="4" spans="1:18" ht="15.75" x14ac:dyDescent="0.25">
      <c r="A4" s="2"/>
      <c r="B4" s="441" t="s">
        <v>690</v>
      </c>
      <c r="C4" s="442"/>
      <c r="D4" s="442"/>
      <c r="E4" s="442"/>
      <c r="F4" s="442"/>
      <c r="G4" s="442"/>
      <c r="H4" s="442"/>
      <c r="I4" s="442"/>
      <c r="J4" s="442"/>
      <c r="K4" s="442"/>
      <c r="L4" s="442"/>
      <c r="M4" s="442"/>
      <c r="N4" s="442"/>
      <c r="O4" s="442"/>
      <c r="P4" s="442"/>
      <c r="Q4" s="442"/>
      <c r="R4" s="443"/>
    </row>
    <row r="5" spans="1:18" x14ac:dyDescent="0.25">
      <c r="A5" s="432" t="s">
        <v>6</v>
      </c>
      <c r="B5" s="433" t="s">
        <v>7</v>
      </c>
      <c r="C5" s="434" t="s">
        <v>571</v>
      </c>
      <c r="D5" s="435" t="s">
        <v>572</v>
      </c>
      <c r="E5" s="444" t="s">
        <v>573</v>
      </c>
      <c r="F5" s="433" t="s">
        <v>574</v>
      </c>
      <c r="G5" s="433"/>
      <c r="H5" s="433" t="s">
        <v>575</v>
      </c>
      <c r="I5" s="433"/>
      <c r="J5" s="433" t="s">
        <v>576</v>
      </c>
      <c r="K5" s="433"/>
      <c r="L5" s="433" t="s">
        <v>577</v>
      </c>
      <c r="M5" s="433"/>
      <c r="N5" s="433" t="s">
        <v>578</v>
      </c>
      <c r="O5" s="433"/>
      <c r="P5" s="433" t="s">
        <v>579</v>
      </c>
      <c r="Q5" s="433"/>
      <c r="R5" s="445" t="s">
        <v>580</v>
      </c>
    </row>
    <row r="6" spans="1:18" x14ac:dyDescent="0.25">
      <c r="A6" s="432"/>
      <c r="B6" s="433"/>
      <c r="C6" s="434"/>
      <c r="D6" s="436"/>
      <c r="E6" s="444"/>
      <c r="F6" s="4" t="s">
        <v>581</v>
      </c>
      <c r="G6" s="3" t="s">
        <v>571</v>
      </c>
      <c r="H6" s="4" t="s">
        <v>581</v>
      </c>
      <c r="I6" s="3" t="s">
        <v>571</v>
      </c>
      <c r="J6" s="4" t="s">
        <v>581</v>
      </c>
      <c r="K6" s="3" t="s">
        <v>571</v>
      </c>
      <c r="L6" s="4" t="s">
        <v>581</v>
      </c>
      <c r="M6" s="3" t="s">
        <v>571</v>
      </c>
      <c r="N6" s="4" t="s">
        <v>581</v>
      </c>
      <c r="O6" s="3" t="s">
        <v>571</v>
      </c>
      <c r="P6" s="4" t="s">
        <v>581</v>
      </c>
      <c r="Q6" s="3" t="s">
        <v>571</v>
      </c>
      <c r="R6" s="445"/>
    </row>
    <row r="7" spans="1:18" x14ac:dyDescent="0.25">
      <c r="A7" s="5">
        <v>1</v>
      </c>
      <c r="B7" s="6" t="str">
        <f>'[1]CONVÊNIO-EM ---'!B6</f>
        <v>INSTALAÇÃO DOS SERVIÇOS DE ENGENHARIA</v>
      </c>
      <c r="C7" s="7">
        <f>'PLANILHA CONVÊNIO'!$F45</f>
        <v>58038.025499999996</v>
      </c>
      <c r="D7" s="8">
        <f>C7*(1+'PLANILHA CONVÊNIO'!$C$553)</f>
        <v>71392.575167549992</v>
      </c>
      <c r="E7" s="9">
        <f>D7/$D$28</f>
        <v>1.7507003835391988E-2</v>
      </c>
      <c r="F7" s="10">
        <v>1</v>
      </c>
      <c r="G7" s="7">
        <f t="shared" ref="G7:G26" si="0">D7*F7</f>
        <v>71392.575167549992</v>
      </c>
      <c r="H7" s="10"/>
      <c r="I7" s="7">
        <f t="shared" ref="I7:I26" si="1">D7*H7</f>
        <v>0</v>
      </c>
      <c r="J7" s="10"/>
      <c r="K7" s="7">
        <f t="shared" ref="K7:K26" si="2">D7*J7</f>
        <v>0</v>
      </c>
      <c r="L7" s="10"/>
      <c r="M7" s="7">
        <f t="shared" ref="M7:M26" si="3">D7*L7</f>
        <v>0</v>
      </c>
      <c r="N7" s="10"/>
      <c r="O7" s="7">
        <f t="shared" ref="O7:O26" si="4">D7*N7</f>
        <v>0</v>
      </c>
      <c r="P7" s="10"/>
      <c r="Q7" s="7">
        <f t="shared" ref="Q7:Q26" si="5">D7*P7</f>
        <v>0</v>
      </c>
      <c r="R7" s="7">
        <f>G7+I7+K7+M7+O7+Q7</f>
        <v>71392.575167549992</v>
      </c>
    </row>
    <row r="8" spans="1:18" x14ac:dyDescent="0.25">
      <c r="A8" s="11">
        <v>2</v>
      </c>
      <c r="B8" s="12" t="str">
        <f>'[1]CONVÊNIO-EM ---'!B33</f>
        <v>DEMOLIÇÕES E REMOÇÕES</v>
      </c>
      <c r="C8" s="7">
        <f>'PLANILHA CONVÊNIO'!F87</f>
        <v>63769.006600000008</v>
      </c>
      <c r="D8" s="8">
        <f>C8*(1+'PLANILHA CONVÊNIO'!$C$553)</f>
        <v>78442.255018660013</v>
      </c>
      <c r="E8" s="9">
        <f t="shared" ref="E8:E26" si="6">D8/$D$28</f>
        <v>1.9235737837520632E-2</v>
      </c>
      <c r="F8" s="13">
        <v>1</v>
      </c>
      <c r="G8" s="7">
        <f t="shared" si="0"/>
        <v>78442.255018660013</v>
      </c>
      <c r="H8" s="13"/>
      <c r="I8" s="7">
        <f t="shared" si="1"/>
        <v>0</v>
      </c>
      <c r="J8" s="13"/>
      <c r="K8" s="7">
        <f t="shared" si="2"/>
        <v>0</v>
      </c>
      <c r="L8" s="13"/>
      <c r="M8" s="7">
        <f t="shared" si="3"/>
        <v>0</v>
      </c>
      <c r="N8" s="13"/>
      <c r="O8" s="7">
        <f t="shared" si="4"/>
        <v>0</v>
      </c>
      <c r="P8" s="13"/>
      <c r="Q8" s="7">
        <f t="shared" si="5"/>
        <v>0</v>
      </c>
      <c r="R8" s="7">
        <f t="shared" ref="R8:R26" si="7">G8+I8+K8+M8+O8+Q8</f>
        <v>78442.255018660013</v>
      </c>
    </row>
    <row r="9" spans="1:18" x14ac:dyDescent="0.25">
      <c r="A9" s="5">
        <v>3</v>
      </c>
      <c r="B9" s="12" t="str">
        <f>'[1]CONVÊNIO-EM ---'!B112</f>
        <v>TRABALHOS EM TERRA</v>
      </c>
      <c r="C9" s="7">
        <f>'PLANILHA CONVÊNIO'!F103</f>
        <v>110707.29209999999</v>
      </c>
      <c r="D9" s="8">
        <f>C9*(1+'PLANILHA CONVÊNIO'!$C$553)</f>
        <v>136181.04001221</v>
      </c>
      <c r="E9" s="9">
        <f t="shared" si="6"/>
        <v>3.3394536955785328E-2</v>
      </c>
      <c r="F9" s="13">
        <v>1</v>
      </c>
      <c r="G9" s="7">
        <f t="shared" si="0"/>
        <v>136181.04001221</v>
      </c>
      <c r="H9" s="13"/>
      <c r="I9" s="7">
        <f t="shared" si="1"/>
        <v>0</v>
      </c>
      <c r="J9" s="13"/>
      <c r="K9" s="7">
        <f t="shared" si="2"/>
        <v>0</v>
      </c>
      <c r="L9" s="13"/>
      <c r="M9" s="7">
        <f t="shared" si="3"/>
        <v>0</v>
      </c>
      <c r="N9" s="13"/>
      <c r="O9" s="7">
        <f t="shared" si="4"/>
        <v>0</v>
      </c>
      <c r="P9" s="13"/>
      <c r="Q9" s="7">
        <f t="shared" si="5"/>
        <v>0</v>
      </c>
      <c r="R9" s="7">
        <f t="shared" si="7"/>
        <v>136181.04001221</v>
      </c>
    </row>
    <row r="10" spans="1:18" x14ac:dyDescent="0.25">
      <c r="A10" s="11">
        <v>4</v>
      </c>
      <c r="B10" s="12" t="str">
        <f>'[1]CONVÊNIO-EM ---'!B132</f>
        <v>SONDAGEM, FUNDAÇÕES, MUROS E CONTENÇÕES</v>
      </c>
      <c r="C10" s="7">
        <f>'PLANILHA CONVÊNIO'!F144</f>
        <v>284593.09331999999</v>
      </c>
      <c r="D10" s="8">
        <f>C10*(1+'PLANILHA CONVÊNIO'!$C$553)</f>
        <v>350077.964092932</v>
      </c>
      <c r="E10" s="9">
        <f t="shared" si="6"/>
        <v>8.5846689878850385E-2</v>
      </c>
      <c r="F10" s="13"/>
      <c r="G10" s="7">
        <f t="shared" si="0"/>
        <v>0</v>
      </c>
      <c r="H10" s="13">
        <v>1</v>
      </c>
      <c r="I10" s="7">
        <f t="shared" si="1"/>
        <v>350077.964092932</v>
      </c>
      <c r="J10" s="13"/>
      <c r="K10" s="7">
        <f t="shared" si="2"/>
        <v>0</v>
      </c>
      <c r="L10" s="13"/>
      <c r="M10" s="7">
        <f t="shared" si="3"/>
        <v>0</v>
      </c>
      <c r="N10" s="13"/>
      <c r="O10" s="7">
        <f t="shared" si="4"/>
        <v>0</v>
      </c>
      <c r="P10" s="13"/>
      <c r="Q10" s="7">
        <f t="shared" si="5"/>
        <v>0</v>
      </c>
      <c r="R10" s="7">
        <f t="shared" si="7"/>
        <v>350077.964092932</v>
      </c>
    </row>
    <row r="11" spans="1:18" x14ac:dyDescent="0.25">
      <c r="A11" s="5">
        <v>5</v>
      </c>
      <c r="B11" s="12" t="str">
        <f>'[1]CONVÊNIO-EM ---'!B173</f>
        <v>SUPERESTRUTURA</v>
      </c>
      <c r="C11" s="7">
        <f>'PLANILHA CONVÊNIO'!F165</f>
        <v>831846.71279000002</v>
      </c>
      <c r="D11" s="8">
        <f>C11*(1+'PLANILHA CONVÊNIO'!$C$553)</f>
        <v>1023254.641402979</v>
      </c>
      <c r="E11" s="9">
        <f t="shared" si="6"/>
        <v>0.25092417369148351</v>
      </c>
      <c r="F11" s="13"/>
      <c r="G11" s="7">
        <f t="shared" si="0"/>
        <v>0</v>
      </c>
      <c r="H11" s="13"/>
      <c r="I11" s="7">
        <f t="shared" si="1"/>
        <v>0</v>
      </c>
      <c r="J11" s="13">
        <v>0.5</v>
      </c>
      <c r="K11" s="7">
        <f t="shared" si="2"/>
        <v>511627.32070148952</v>
      </c>
      <c r="L11" s="13">
        <v>0.5</v>
      </c>
      <c r="M11" s="7">
        <f t="shared" si="3"/>
        <v>511627.32070148952</v>
      </c>
      <c r="N11" s="13"/>
      <c r="O11" s="7">
        <f t="shared" si="4"/>
        <v>0</v>
      </c>
      <c r="P11" s="13"/>
      <c r="Q11" s="7">
        <f t="shared" si="5"/>
        <v>0</v>
      </c>
      <c r="R11" s="7">
        <f t="shared" si="7"/>
        <v>1023254.641402979</v>
      </c>
    </row>
    <row r="12" spans="1:18" x14ac:dyDescent="0.25">
      <c r="A12" s="11">
        <v>6</v>
      </c>
      <c r="B12" s="12" t="str">
        <f>'[1]CONVÊNIO-EM ---'!B199</f>
        <v>ALVENARIA</v>
      </c>
      <c r="C12" s="7">
        <f>'PLANILHA CONVÊNIO'!F173</f>
        <v>169518.86920000002</v>
      </c>
      <c r="D12" s="8">
        <f>C12*(1+'PLANILHA CONVÊNIO'!$C$553)</f>
        <v>208525.16100292001</v>
      </c>
      <c r="E12" s="9">
        <f t="shared" si="6"/>
        <v>5.1134880411390173E-2</v>
      </c>
      <c r="F12" s="13"/>
      <c r="G12" s="7">
        <f t="shared" si="0"/>
        <v>0</v>
      </c>
      <c r="H12" s="13"/>
      <c r="I12" s="7">
        <f t="shared" si="1"/>
        <v>0</v>
      </c>
      <c r="J12" s="13">
        <v>0.5</v>
      </c>
      <c r="K12" s="7">
        <f t="shared" si="2"/>
        <v>104262.58050146</v>
      </c>
      <c r="L12" s="13">
        <v>0.5</v>
      </c>
      <c r="M12" s="7">
        <f t="shared" si="3"/>
        <v>104262.58050146</v>
      </c>
      <c r="N12" s="13"/>
      <c r="O12" s="7">
        <f t="shared" si="4"/>
        <v>0</v>
      </c>
      <c r="P12" s="13"/>
      <c r="Q12" s="7">
        <f t="shared" si="5"/>
        <v>0</v>
      </c>
      <c r="R12" s="7">
        <f t="shared" si="7"/>
        <v>208525.16100292001</v>
      </c>
    </row>
    <row r="13" spans="1:18" x14ac:dyDescent="0.25">
      <c r="A13" s="5">
        <v>7</v>
      </c>
      <c r="B13" s="12" t="str">
        <f>'[1]CONVÊNIO-EM ---'!B220</f>
        <v>COBERTURA E FORRO</v>
      </c>
      <c r="C13" s="7">
        <f>'PLANILHA CONVÊNIO'!F214</f>
        <v>541537.25450000004</v>
      </c>
      <c r="D13" s="8">
        <f>C13*(1+'PLANILHA CONVÊNIO'!$C$553)</f>
        <v>666144.97676045005</v>
      </c>
      <c r="E13" s="9">
        <f t="shared" si="6"/>
        <v>0.16335315872417383</v>
      </c>
      <c r="F13" s="13"/>
      <c r="G13" s="7">
        <f t="shared" si="0"/>
        <v>0</v>
      </c>
      <c r="H13" s="13"/>
      <c r="I13" s="7">
        <f t="shared" si="1"/>
        <v>0</v>
      </c>
      <c r="J13" s="13">
        <v>0.25</v>
      </c>
      <c r="K13" s="7">
        <f t="shared" si="2"/>
        <v>166536.24419011251</v>
      </c>
      <c r="L13" s="13">
        <v>0.25</v>
      </c>
      <c r="M13" s="7">
        <f t="shared" si="3"/>
        <v>166536.24419011251</v>
      </c>
      <c r="N13" s="13">
        <v>0.5</v>
      </c>
      <c r="O13" s="7">
        <f t="shared" si="4"/>
        <v>333072.48838022503</v>
      </c>
      <c r="P13" s="13"/>
      <c r="Q13" s="7">
        <f t="shared" si="5"/>
        <v>0</v>
      </c>
      <c r="R13" s="7">
        <f t="shared" si="7"/>
        <v>666144.97676045005</v>
      </c>
    </row>
    <row r="14" spans="1:18" x14ac:dyDescent="0.25">
      <c r="A14" s="11">
        <v>8</v>
      </c>
      <c r="B14" s="14" t="str">
        <f>'[1]CONVÊNIO-EM ---'!B314</f>
        <v>INSTALAÇÕES HIDRÁULICAS</v>
      </c>
      <c r="C14" s="7">
        <f>'PLANILHA CONVÊNIO'!F298</f>
        <v>40177.656000000003</v>
      </c>
      <c r="D14" s="8">
        <f>C14*(1+'PLANILHA CONVÊNIO'!$C$553)</f>
        <v>49422.534645600004</v>
      </c>
      <c r="E14" s="9">
        <f t="shared" si="6"/>
        <v>1.2119474631146094E-2</v>
      </c>
      <c r="F14" s="13"/>
      <c r="G14" s="7">
        <f t="shared" si="0"/>
        <v>0</v>
      </c>
      <c r="H14" s="13"/>
      <c r="I14" s="7">
        <f t="shared" si="1"/>
        <v>0</v>
      </c>
      <c r="J14" s="13">
        <v>0.25</v>
      </c>
      <c r="K14" s="7">
        <f t="shared" si="2"/>
        <v>12355.633661400001</v>
      </c>
      <c r="L14" s="13">
        <v>0.25</v>
      </c>
      <c r="M14" s="7">
        <f t="shared" si="3"/>
        <v>12355.633661400001</v>
      </c>
      <c r="N14" s="13">
        <v>0.25</v>
      </c>
      <c r="O14" s="7">
        <f t="shared" si="4"/>
        <v>12355.633661400001</v>
      </c>
      <c r="P14" s="13">
        <v>0.25</v>
      </c>
      <c r="Q14" s="7">
        <f t="shared" si="5"/>
        <v>12355.633661400001</v>
      </c>
      <c r="R14" s="7">
        <f t="shared" si="7"/>
        <v>49422.534645600004</v>
      </c>
    </row>
    <row r="15" spans="1:18" x14ac:dyDescent="0.25">
      <c r="A15" s="5">
        <v>9</v>
      </c>
      <c r="B15" s="12" t="str">
        <f>'[1]CONVÊNIO-EM ---'!B418</f>
        <v>INSTALAÇÕES SANITÁRIAS</v>
      </c>
      <c r="C15" s="7">
        <f>'PLANILHA CONVÊNIO'!F335</f>
        <v>81718.6351</v>
      </c>
      <c r="D15" s="8">
        <f>C15*(1+'PLANILHA CONVÊNIO'!$C$553)</f>
        <v>100522.09303650999</v>
      </c>
      <c r="E15" s="9">
        <f t="shared" si="6"/>
        <v>2.4650191762962341E-2</v>
      </c>
      <c r="F15" s="13"/>
      <c r="G15" s="7">
        <f t="shared" si="0"/>
        <v>0</v>
      </c>
      <c r="H15" s="13"/>
      <c r="I15" s="7">
        <f t="shared" si="1"/>
        <v>0</v>
      </c>
      <c r="J15" s="13">
        <v>0.25</v>
      </c>
      <c r="K15" s="7">
        <f t="shared" si="2"/>
        <v>25130.523259127498</v>
      </c>
      <c r="L15" s="13">
        <v>0.25</v>
      </c>
      <c r="M15" s="7">
        <f t="shared" si="3"/>
        <v>25130.523259127498</v>
      </c>
      <c r="N15" s="13">
        <v>0.25</v>
      </c>
      <c r="O15" s="7">
        <f t="shared" si="4"/>
        <v>25130.523259127498</v>
      </c>
      <c r="P15" s="13">
        <v>0.25</v>
      </c>
      <c r="Q15" s="7">
        <f t="shared" si="5"/>
        <v>25130.523259127498</v>
      </c>
      <c r="R15" s="7">
        <f t="shared" si="7"/>
        <v>100522.09303650999</v>
      </c>
    </row>
    <row r="16" spans="1:18" x14ac:dyDescent="0.25">
      <c r="A16" s="11">
        <v>10</v>
      </c>
      <c r="B16" s="12" t="str">
        <f>'[1]CONVÊNIO-EM ---'!B459</f>
        <v>INSTALAÇÃO ELÉTRICA</v>
      </c>
      <c r="C16" s="7">
        <f>'PLANILHA CONVÊNIO'!F392</f>
        <v>133322.94800000003</v>
      </c>
      <c r="D16" s="8">
        <f>C16*(1+'PLANILHA CONVÊNIO'!$C$553)</f>
        <v>164000.55833480004</v>
      </c>
      <c r="E16" s="9">
        <f t="shared" si="6"/>
        <v>4.0216484655939362E-2</v>
      </c>
      <c r="F16" s="13"/>
      <c r="G16" s="7">
        <f t="shared" si="0"/>
        <v>0</v>
      </c>
      <c r="H16" s="13"/>
      <c r="I16" s="7">
        <f t="shared" si="1"/>
        <v>0</v>
      </c>
      <c r="J16" s="13">
        <v>0.25</v>
      </c>
      <c r="K16" s="7">
        <f t="shared" si="2"/>
        <v>41000.139583700009</v>
      </c>
      <c r="L16" s="13">
        <v>0.25</v>
      </c>
      <c r="M16" s="7">
        <f t="shared" si="3"/>
        <v>41000.139583700009</v>
      </c>
      <c r="N16" s="13">
        <v>0.25</v>
      </c>
      <c r="O16" s="7">
        <f t="shared" si="4"/>
        <v>41000.139583700009</v>
      </c>
      <c r="P16" s="13">
        <v>0.25</v>
      </c>
      <c r="Q16" s="7">
        <f t="shared" si="5"/>
        <v>41000.139583700009</v>
      </c>
      <c r="R16" s="7">
        <f t="shared" si="7"/>
        <v>164000.55833480004</v>
      </c>
    </row>
    <row r="17" spans="1:18" x14ac:dyDescent="0.25">
      <c r="A17" s="5">
        <v>11</v>
      </c>
      <c r="B17" s="12" t="str">
        <f>'[1]CONVÊNIO-EM ---'!B599</f>
        <v>ESQUADRIAS DE MADEIRA</v>
      </c>
      <c r="C17" s="7">
        <f>'PLANILHA CONVÊNIO'!F406</f>
        <v>65829.751999999993</v>
      </c>
      <c r="D17" s="8">
        <f>C17*(1+'PLANILHA CONVÊNIO'!$C$553)</f>
        <v>80977.177935199987</v>
      </c>
      <c r="E17" s="9">
        <f t="shared" si="6"/>
        <v>1.9857355773533394E-2</v>
      </c>
      <c r="F17" s="13"/>
      <c r="G17" s="7">
        <f t="shared" si="0"/>
        <v>0</v>
      </c>
      <c r="H17" s="13"/>
      <c r="I17" s="7">
        <f t="shared" si="1"/>
        <v>0</v>
      </c>
      <c r="J17" s="13"/>
      <c r="K17" s="7">
        <f t="shared" si="2"/>
        <v>0</v>
      </c>
      <c r="L17" s="13">
        <v>0.5</v>
      </c>
      <c r="M17" s="7">
        <f t="shared" si="3"/>
        <v>40488.588967599993</v>
      </c>
      <c r="N17" s="13">
        <v>0.5</v>
      </c>
      <c r="O17" s="7">
        <f t="shared" si="4"/>
        <v>40488.588967599993</v>
      </c>
      <c r="P17" s="13"/>
      <c r="Q17" s="7">
        <f t="shared" si="5"/>
        <v>0</v>
      </c>
      <c r="R17" s="7">
        <f t="shared" si="7"/>
        <v>80977.177935199987</v>
      </c>
    </row>
    <row r="18" spans="1:18" x14ac:dyDescent="0.25">
      <c r="A18" s="11">
        <v>12</v>
      </c>
      <c r="B18" s="12" t="str">
        <f>'[1]CONVÊNIO-EM ---'!B642</f>
        <v>ESQUADRIAS METÁLICAS</v>
      </c>
      <c r="C18" s="7">
        <f>'PLANILHA CONVÊNIO'!F420</f>
        <v>96923.069799999997</v>
      </c>
      <c r="D18" s="8">
        <f>C18*(1+'PLANILHA CONVÊNIO'!$C$553)</f>
        <v>119225.06816097999</v>
      </c>
      <c r="E18" s="9">
        <f t="shared" si="6"/>
        <v>2.923656585675137E-2</v>
      </c>
      <c r="F18" s="13"/>
      <c r="G18" s="7">
        <f t="shared" si="0"/>
        <v>0</v>
      </c>
      <c r="H18" s="13"/>
      <c r="I18" s="7">
        <f t="shared" si="1"/>
        <v>0</v>
      </c>
      <c r="J18" s="13"/>
      <c r="K18" s="7">
        <f t="shared" si="2"/>
        <v>0</v>
      </c>
      <c r="L18" s="13">
        <v>0.5</v>
      </c>
      <c r="M18" s="7">
        <f t="shared" si="3"/>
        <v>59612.534080489997</v>
      </c>
      <c r="N18" s="13">
        <v>0.5</v>
      </c>
      <c r="O18" s="7">
        <f t="shared" si="4"/>
        <v>59612.534080489997</v>
      </c>
      <c r="P18" s="13"/>
      <c r="Q18" s="7">
        <f t="shared" si="5"/>
        <v>0</v>
      </c>
      <c r="R18" s="7">
        <f t="shared" si="7"/>
        <v>119225.06816097999</v>
      </c>
    </row>
    <row r="19" spans="1:18" x14ac:dyDescent="0.25">
      <c r="A19" s="5">
        <v>13</v>
      </c>
      <c r="B19" s="14" t="str">
        <f>'[1]CONVÊNIO-EM ---'!B673</f>
        <v>FERRAGENS</v>
      </c>
      <c r="C19" s="7">
        <f>'PLANILHA CONVÊNIO'!F432</f>
        <v>9112.98</v>
      </c>
      <c r="D19" s="8">
        <f>C19*(1+'PLANILHA CONVÊNIO'!$C$553)</f>
        <v>11209.876698</v>
      </c>
      <c r="E19" s="9">
        <f t="shared" si="6"/>
        <v>2.7489042647022943E-3</v>
      </c>
      <c r="F19" s="13"/>
      <c r="G19" s="7">
        <f t="shared" si="0"/>
        <v>0</v>
      </c>
      <c r="H19" s="13"/>
      <c r="I19" s="7">
        <f t="shared" si="1"/>
        <v>0</v>
      </c>
      <c r="J19" s="13"/>
      <c r="K19" s="7">
        <f t="shared" si="2"/>
        <v>0</v>
      </c>
      <c r="L19" s="13"/>
      <c r="M19" s="7">
        <f t="shared" si="3"/>
        <v>0</v>
      </c>
      <c r="N19" s="13"/>
      <c r="O19" s="7">
        <f t="shared" si="4"/>
        <v>0</v>
      </c>
      <c r="P19" s="13">
        <v>1</v>
      </c>
      <c r="Q19" s="7">
        <f t="shared" si="5"/>
        <v>11209.876698</v>
      </c>
      <c r="R19" s="7">
        <f t="shared" si="7"/>
        <v>11209.876698</v>
      </c>
    </row>
    <row r="20" spans="1:18" x14ac:dyDescent="0.25">
      <c r="A20" s="11">
        <v>14</v>
      </c>
      <c r="B20" s="12" t="str">
        <f>'[1]CONVÊNIO-EM ---'!B703</f>
        <v>REVESTIMENTO</v>
      </c>
      <c r="C20" s="7">
        <f>'PLANILHA CONVÊNIO'!F451</f>
        <v>225250.67070000002</v>
      </c>
      <c r="D20" s="8">
        <f>C20*(1+'PLANILHA CONVÊNIO'!$C$553)</f>
        <v>277080.85002807004</v>
      </c>
      <c r="E20" s="9">
        <f t="shared" si="6"/>
        <v>6.7946218395550317E-2</v>
      </c>
      <c r="F20" s="13"/>
      <c r="G20" s="7">
        <f t="shared" si="0"/>
        <v>0</v>
      </c>
      <c r="H20" s="13"/>
      <c r="I20" s="7">
        <f t="shared" si="1"/>
        <v>0</v>
      </c>
      <c r="J20" s="13">
        <v>0.25</v>
      </c>
      <c r="K20" s="7">
        <f t="shared" si="2"/>
        <v>69270.21250701751</v>
      </c>
      <c r="L20" s="13">
        <v>0.25</v>
      </c>
      <c r="M20" s="7">
        <f t="shared" si="3"/>
        <v>69270.21250701751</v>
      </c>
      <c r="N20" s="13">
        <v>0.25</v>
      </c>
      <c r="O20" s="7">
        <f t="shared" si="4"/>
        <v>69270.21250701751</v>
      </c>
      <c r="P20" s="13">
        <v>0.25</v>
      </c>
      <c r="Q20" s="7">
        <f t="shared" si="5"/>
        <v>69270.21250701751</v>
      </c>
      <c r="R20" s="7">
        <f t="shared" si="7"/>
        <v>277080.85002807004</v>
      </c>
    </row>
    <row r="21" spans="1:18" x14ac:dyDescent="0.25">
      <c r="A21" s="5">
        <v>15</v>
      </c>
      <c r="B21" s="12" t="str">
        <f>'[1]CONVÊNIO-EM ---'!B729</f>
        <v>PISOS E RODAPÉS</v>
      </c>
      <c r="C21" s="7">
        <f>'PLANILHA CONVÊNIO'!F487</f>
        <v>382437.63169999997</v>
      </c>
      <c r="D21" s="8">
        <f>C21*(1+'PLANILHA CONVÊNIO'!$C$553)</f>
        <v>470436.53075416997</v>
      </c>
      <c r="E21" s="9">
        <f t="shared" si="6"/>
        <v>0.1153612140883416</v>
      </c>
      <c r="F21" s="13"/>
      <c r="G21" s="7">
        <f t="shared" si="0"/>
        <v>0</v>
      </c>
      <c r="H21" s="13"/>
      <c r="I21" s="7">
        <f t="shared" si="1"/>
        <v>0</v>
      </c>
      <c r="J21" s="13">
        <v>0.25</v>
      </c>
      <c r="K21" s="7">
        <f t="shared" si="2"/>
        <v>117609.13268854249</v>
      </c>
      <c r="L21" s="13">
        <v>0.25</v>
      </c>
      <c r="M21" s="7">
        <f t="shared" si="3"/>
        <v>117609.13268854249</v>
      </c>
      <c r="N21" s="13">
        <v>0.25</v>
      </c>
      <c r="O21" s="7">
        <f t="shared" si="4"/>
        <v>117609.13268854249</v>
      </c>
      <c r="P21" s="13">
        <v>0.25</v>
      </c>
      <c r="Q21" s="7">
        <f t="shared" si="5"/>
        <v>117609.13268854249</v>
      </c>
      <c r="R21" s="7">
        <f t="shared" si="7"/>
        <v>470436.53075416997</v>
      </c>
    </row>
    <row r="22" spans="1:18" x14ac:dyDescent="0.25">
      <c r="A22" s="5">
        <v>17</v>
      </c>
      <c r="B22" s="12" t="str">
        <f>'[1]CONVÊNIO-EM ---'!B804</f>
        <v>PINTURA</v>
      </c>
      <c r="C22" s="7">
        <f>'PLANILHA CONVÊNIO'!F507</f>
        <v>145534.32810000001</v>
      </c>
      <c r="D22" s="8">
        <f>C22*(1+'PLANILHA CONVÊNIO'!$C$553)</f>
        <v>179021.77699581001</v>
      </c>
      <c r="E22" s="9">
        <f t="shared" si="6"/>
        <v>4.3900012419063023E-2</v>
      </c>
      <c r="F22" s="13"/>
      <c r="G22" s="7">
        <f t="shared" si="0"/>
        <v>0</v>
      </c>
      <c r="H22" s="13"/>
      <c r="I22" s="7">
        <f t="shared" si="1"/>
        <v>0</v>
      </c>
      <c r="J22" s="13"/>
      <c r="K22" s="7">
        <f t="shared" si="2"/>
        <v>0</v>
      </c>
      <c r="L22" s="13"/>
      <c r="M22" s="7">
        <f t="shared" si="3"/>
        <v>0</v>
      </c>
      <c r="N22" s="13"/>
      <c r="O22" s="7">
        <f t="shared" si="4"/>
        <v>0</v>
      </c>
      <c r="P22" s="13">
        <v>1</v>
      </c>
      <c r="Q22" s="7">
        <f t="shared" si="5"/>
        <v>179021.77699581001</v>
      </c>
      <c r="R22" s="7">
        <f t="shared" si="7"/>
        <v>179021.77699581001</v>
      </c>
    </row>
    <row r="23" spans="1:18" x14ac:dyDescent="0.25">
      <c r="A23" s="11">
        <v>18</v>
      </c>
      <c r="B23" s="12" t="str">
        <f>'[1]CONVÊNIO-EM ---'!B838</f>
        <v>BANCADAS, PRATELEIRAS E DIVISÓRIAS</v>
      </c>
      <c r="C23" s="7">
        <f>'PLANILHA CONVÊNIO'!F518</f>
        <v>36851.484600000003</v>
      </c>
      <c r="D23" s="8">
        <f>C23*(1+'PLANILHA CONVÊNIO'!$C$553)</f>
        <v>45331.011206460003</v>
      </c>
      <c r="E23" s="9">
        <f t="shared" si="6"/>
        <v>1.1116144573734488E-2</v>
      </c>
      <c r="F23" s="13"/>
      <c r="G23" s="7">
        <f t="shared" si="0"/>
        <v>0</v>
      </c>
      <c r="H23" s="13"/>
      <c r="I23" s="7">
        <f t="shared" si="1"/>
        <v>0</v>
      </c>
      <c r="J23" s="13"/>
      <c r="K23" s="7">
        <f t="shared" si="2"/>
        <v>0</v>
      </c>
      <c r="L23" s="13"/>
      <c r="M23" s="7">
        <f t="shared" si="3"/>
        <v>0</v>
      </c>
      <c r="N23" s="13">
        <v>0.5</v>
      </c>
      <c r="O23" s="7">
        <f t="shared" si="4"/>
        <v>22665.505603230002</v>
      </c>
      <c r="P23" s="13">
        <v>0.5</v>
      </c>
      <c r="Q23" s="7">
        <f t="shared" si="5"/>
        <v>22665.505603230002</v>
      </c>
      <c r="R23" s="7">
        <f t="shared" si="7"/>
        <v>45331.011206460003</v>
      </c>
    </row>
    <row r="24" spans="1:18" x14ac:dyDescent="0.25">
      <c r="A24" s="5">
        <v>19</v>
      </c>
      <c r="B24" s="12" t="str">
        <f>'[1]CONVÊNIO-EM ---'!B872</f>
        <v>DIVERSOS</v>
      </c>
      <c r="C24" s="7">
        <f>'PLANILHA CONVÊNIO'!F530</f>
        <v>2332.39</v>
      </c>
      <c r="D24" s="8">
        <f>C24*(1+'PLANILHA CONVÊNIO'!$C$553)</f>
        <v>2869.0729389999997</v>
      </c>
      <c r="E24" s="9">
        <f t="shared" si="6"/>
        <v>7.0355875004103846E-4</v>
      </c>
      <c r="F24" s="13"/>
      <c r="G24" s="7">
        <f t="shared" si="0"/>
        <v>0</v>
      </c>
      <c r="H24" s="13"/>
      <c r="I24" s="7">
        <f t="shared" si="1"/>
        <v>0</v>
      </c>
      <c r="J24" s="13"/>
      <c r="K24" s="7">
        <f t="shared" si="2"/>
        <v>0</v>
      </c>
      <c r="L24" s="13"/>
      <c r="M24" s="7">
        <f t="shared" si="3"/>
        <v>0</v>
      </c>
      <c r="N24" s="13"/>
      <c r="O24" s="7">
        <f t="shared" si="4"/>
        <v>0</v>
      </c>
      <c r="P24" s="13">
        <v>1</v>
      </c>
      <c r="Q24" s="7">
        <f t="shared" si="5"/>
        <v>2869.0729389999997</v>
      </c>
      <c r="R24" s="7">
        <f t="shared" si="7"/>
        <v>2869.0729389999997</v>
      </c>
    </row>
    <row r="25" spans="1:18" x14ac:dyDescent="0.25">
      <c r="A25" s="5">
        <v>20</v>
      </c>
      <c r="B25" s="12" t="str">
        <f>'[1]CONVÊNIO-EM ---'!B914</f>
        <v>QUADRA</v>
      </c>
      <c r="C25" s="7">
        <f>'PLANILHA CONVÊNIO'!F545</f>
        <v>19720.560700000002</v>
      </c>
      <c r="D25" s="8">
        <f>C25*(1+'PLANILHA CONVÊNIO'!$C$553)</f>
        <v>24258.261717070003</v>
      </c>
      <c r="E25" s="9">
        <f t="shared" si="6"/>
        <v>5.948650541376198E-3</v>
      </c>
      <c r="F25" s="13"/>
      <c r="G25" s="7">
        <f t="shared" si="0"/>
        <v>0</v>
      </c>
      <c r="H25" s="13"/>
      <c r="I25" s="7">
        <f t="shared" si="1"/>
        <v>0</v>
      </c>
      <c r="J25" s="13"/>
      <c r="K25" s="7">
        <f t="shared" si="2"/>
        <v>0</v>
      </c>
      <c r="L25" s="13"/>
      <c r="M25" s="7">
        <f t="shared" si="3"/>
        <v>0</v>
      </c>
      <c r="N25" s="13"/>
      <c r="O25" s="7">
        <f t="shared" si="4"/>
        <v>0</v>
      </c>
      <c r="P25" s="13">
        <v>1</v>
      </c>
      <c r="Q25" s="7">
        <f t="shared" si="5"/>
        <v>24258.261717070003</v>
      </c>
      <c r="R25" s="7">
        <f t="shared" si="7"/>
        <v>24258.261717070003</v>
      </c>
    </row>
    <row r="26" spans="1:18" x14ac:dyDescent="0.25">
      <c r="A26" s="5">
        <v>22</v>
      </c>
      <c r="B26" s="12" t="str">
        <f>'[1]CONVÊNIO-EM ---'!B985</f>
        <v>LIMPEZA</v>
      </c>
      <c r="C26" s="7">
        <f>'PLANILHA CONVÊNIO'!F551</f>
        <v>15909.460000000001</v>
      </c>
      <c r="D26" s="8">
        <f>C26*(1+'PLANILHA CONVÊNIO'!$C$553)</f>
        <v>19570.226746</v>
      </c>
      <c r="E26" s="9">
        <f t="shared" si="6"/>
        <v>4.7990429522626584E-3</v>
      </c>
      <c r="F26" s="13"/>
      <c r="G26" s="7">
        <f t="shared" si="0"/>
        <v>0</v>
      </c>
      <c r="H26" s="13"/>
      <c r="I26" s="7">
        <f t="shared" si="1"/>
        <v>0</v>
      </c>
      <c r="J26" s="13"/>
      <c r="K26" s="7">
        <f t="shared" si="2"/>
        <v>0</v>
      </c>
      <c r="L26" s="13"/>
      <c r="M26" s="7">
        <f t="shared" si="3"/>
        <v>0</v>
      </c>
      <c r="N26" s="13"/>
      <c r="O26" s="7">
        <f t="shared" si="4"/>
        <v>0</v>
      </c>
      <c r="P26" s="13">
        <v>1</v>
      </c>
      <c r="Q26" s="7">
        <f t="shared" si="5"/>
        <v>19570.226746</v>
      </c>
      <c r="R26" s="7">
        <f t="shared" si="7"/>
        <v>19570.226746</v>
      </c>
    </row>
    <row r="27" spans="1:18" ht="15.75" x14ac:dyDescent="0.25">
      <c r="A27" s="437" t="s">
        <v>582</v>
      </c>
      <c r="B27" s="437"/>
      <c r="C27" s="15"/>
      <c r="D27" s="15"/>
      <c r="E27" s="16"/>
      <c r="F27" s="13">
        <f>G27/D28</f>
        <v>7.0137278628697952E-2</v>
      </c>
      <c r="G27" s="15">
        <f>SUM(G7:G26)</f>
        <v>286015.87019842002</v>
      </c>
      <c r="H27" s="16">
        <f>I27/D28</f>
        <v>8.5846689878850385E-2</v>
      </c>
      <c r="I27" s="15">
        <f>SUM(I7:I26)</f>
        <v>350077.964092932</v>
      </c>
      <c r="J27" s="16">
        <f>K27/D28</f>
        <v>0.2569412126159652</v>
      </c>
      <c r="K27" s="15">
        <f>SUM(K7:K26)</f>
        <v>1047791.7870928494</v>
      </c>
      <c r="L27" s="16">
        <f>M27/D28</f>
        <v>0.2814881734311076</v>
      </c>
      <c r="M27" s="15">
        <f>SUM(M7:M26)</f>
        <v>1147892.9101409395</v>
      </c>
      <c r="N27" s="16">
        <f>O27/D28</f>
        <v>0.17685500834758147</v>
      </c>
      <c r="O27" s="15">
        <f>SUM(O7:O26)</f>
        <v>721204.75873133249</v>
      </c>
      <c r="P27" s="16">
        <f>Q27/D28</f>
        <v>0.12873163709779739</v>
      </c>
      <c r="Q27" s="15">
        <f>SUM(Q7:Q26)</f>
        <v>524960.36239889753</v>
      </c>
      <c r="R27" s="15">
        <f>SUM(R7:R26)</f>
        <v>4077943.652655371</v>
      </c>
    </row>
    <row r="28" spans="1:18" ht="15.75" x14ac:dyDescent="0.25">
      <c r="A28" s="437" t="s">
        <v>583</v>
      </c>
      <c r="B28" s="437"/>
      <c r="C28" s="17">
        <f>SUM(C7:C26)</f>
        <v>3315131.8207100001</v>
      </c>
      <c r="D28" s="17">
        <f>SUM(D7:D26)</f>
        <v>4077943.652655371</v>
      </c>
      <c r="E28" s="18">
        <f>SUM(E7:E27)</f>
        <v>0.99999999999999989</v>
      </c>
      <c r="F28" s="13">
        <f>G28/D28</f>
        <v>7.0137278628697952E-2</v>
      </c>
      <c r="G28" s="15">
        <f>G27</f>
        <v>286015.87019842002</v>
      </c>
      <c r="H28" s="13">
        <f>I28/D28</f>
        <v>0.15598396850754831</v>
      </c>
      <c r="I28" s="15">
        <f>G28+I27</f>
        <v>636093.83429135196</v>
      </c>
      <c r="J28" s="13">
        <f>K28/D28</f>
        <v>0.41292518112351351</v>
      </c>
      <c r="K28" s="15">
        <f>I28+K27</f>
        <v>1683885.6213842013</v>
      </c>
      <c r="L28" s="13">
        <f>M28/D28</f>
        <v>0.69441335455462105</v>
      </c>
      <c r="M28" s="15">
        <f>K28+M27</f>
        <v>2831778.5315251406</v>
      </c>
      <c r="N28" s="13">
        <f>O28/D28</f>
        <v>0.87126836290220255</v>
      </c>
      <c r="O28" s="15">
        <f>M28+O27</f>
        <v>3552983.2902564732</v>
      </c>
      <c r="P28" s="19">
        <f>Q28/D28</f>
        <v>0.99999999999999989</v>
      </c>
      <c r="Q28" s="15">
        <f>O28+Q27</f>
        <v>4077943.6526553705</v>
      </c>
      <c r="R28" s="17">
        <f>R27</f>
        <v>4077943.652655371</v>
      </c>
    </row>
    <row r="29" spans="1:18" x14ac:dyDescent="0.25">
      <c r="A29" s="429" t="s">
        <v>691</v>
      </c>
      <c r="B29" s="430"/>
      <c r="C29" s="430"/>
      <c r="D29" s="430"/>
      <c r="E29" s="430"/>
      <c r="F29" s="430"/>
      <c r="G29" s="430"/>
      <c r="H29" s="430"/>
      <c r="I29" s="430"/>
      <c r="J29" s="430"/>
      <c r="K29" s="430"/>
      <c r="L29" s="430"/>
      <c r="M29" s="430"/>
      <c r="N29" s="430"/>
      <c r="O29" s="430"/>
      <c r="P29" s="430"/>
      <c r="Q29" s="430"/>
      <c r="R29" s="431"/>
    </row>
    <row r="30" spans="1:18" x14ac:dyDescent="0.25">
      <c r="A30" s="429" t="s">
        <v>692</v>
      </c>
      <c r="B30" s="430"/>
      <c r="C30" s="430"/>
      <c r="D30" s="430"/>
      <c r="E30" s="430"/>
      <c r="F30" s="430"/>
      <c r="G30" s="430"/>
      <c r="H30" s="430"/>
      <c r="I30" s="430"/>
      <c r="J30" s="430"/>
      <c r="K30" s="430"/>
      <c r="L30" s="430"/>
      <c r="M30" s="430"/>
      <c r="N30" s="430"/>
      <c r="O30" s="430"/>
      <c r="P30" s="430"/>
      <c r="Q30" s="430"/>
      <c r="R30" s="431"/>
    </row>
    <row r="31" spans="1:18" x14ac:dyDescent="0.25">
      <c r="A31" s="429" t="s">
        <v>693</v>
      </c>
      <c r="B31" s="430"/>
      <c r="C31" s="430"/>
      <c r="D31" s="430"/>
      <c r="E31" s="430"/>
      <c r="F31" s="430"/>
      <c r="G31" s="430"/>
      <c r="H31" s="430"/>
      <c r="I31" s="430"/>
      <c r="J31" s="430"/>
      <c r="K31" s="430"/>
      <c r="L31" s="430"/>
      <c r="M31" s="430"/>
      <c r="N31" s="430"/>
      <c r="O31" s="430"/>
      <c r="P31" s="430"/>
      <c r="Q31" s="430"/>
      <c r="R31" s="431"/>
    </row>
  </sheetData>
  <mergeCells count="23">
    <mergeCell ref="B4:R4"/>
    <mergeCell ref="E5:E6"/>
    <mergeCell ref="F5:G5"/>
    <mergeCell ref="H5:I5"/>
    <mergeCell ref="R5:R6"/>
    <mergeCell ref="P5:Q5"/>
    <mergeCell ref="A1:R1"/>
    <mergeCell ref="B2:I2"/>
    <mergeCell ref="J2:R2"/>
    <mergeCell ref="B3:I3"/>
    <mergeCell ref="J3:R3"/>
    <mergeCell ref="A29:R29"/>
    <mergeCell ref="A30:R30"/>
    <mergeCell ref="A31:R31"/>
    <mergeCell ref="A5:A6"/>
    <mergeCell ref="B5:B6"/>
    <mergeCell ref="C5:C6"/>
    <mergeCell ref="D5:D6"/>
    <mergeCell ref="J5:K5"/>
    <mergeCell ref="L5:M5"/>
    <mergeCell ref="N5:O5"/>
    <mergeCell ref="A27:B27"/>
    <mergeCell ref="A28:B28"/>
  </mergeCells>
  <printOptions horizontalCentered="1" verticalCentered="1"/>
  <pageMargins left="0.35433070866141736" right="0.35433070866141736" top="0.98425196850393704" bottom="0.98425196850393704" header="0.51181102362204722" footer="0.51181102362204722"/>
  <pageSetup paperSize="9" scale="62"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OfvzqKBOmGap5prjHKYpITlxmqY9Lt1Yg3rB4C74ZEI=</DigestValue>
    </Reference>
    <Reference Type="http://www.w3.org/2000/09/xmldsig#Object" URI="#idOfficeObject">
      <DigestMethod Algorithm="http://www.w3.org/2001/04/xmlenc#sha256"/>
      <DigestValue>sPod/P4+Js8JQRqraYyB1cO6gTQpnyVp45VIMIGO2sI=</DigestValue>
    </Reference>
    <Reference Type="http://uri.etsi.org/01903#SignedProperties" URI="#idSignedProperties">
      <Transforms>
        <Transform Algorithm="http://www.w3.org/TR/2001/REC-xml-c14n-20010315"/>
      </Transforms>
      <DigestMethod Algorithm="http://www.w3.org/2001/04/xmlenc#sha256"/>
      <DigestValue>Y8+OEMniltvoxbmEadiJW+iI0itz53ayFV7MSD97IZ4=</DigestValue>
    </Reference>
    <Reference Type="http://www.w3.org/2000/09/xmldsig#Object" URI="#idValidSigLnImg">
      <DigestMethod Algorithm="http://www.w3.org/2001/04/xmlenc#sha256"/>
      <DigestValue>LCyShJsIL5Ns6zklrMOehhznuaD4BCWnPfejVogNKT4=</DigestValue>
    </Reference>
    <Reference Type="http://www.w3.org/2000/09/xmldsig#Object" URI="#idInvalidSigLnImg">
      <DigestMethod Algorithm="http://www.w3.org/2001/04/xmlenc#sha256"/>
      <DigestValue>NKAH5gpjw/rCQrL3t5K8yms3a1lzFjhgsb91RcQFuWo=</DigestValue>
    </Reference>
  </SignedInfo>
  <SignatureValue>cYZJDN12hyv91VbyhDKEIUQn7kzAPORWUvOjvLqVsZ7RoJsJkzGFbsmem9H/aqN3yFqeRyIzIvFy
xf6h58QIhWiNyZqDSKM2y9pmWVFmZ1A3zdE3ubIHgEe5RQatO2NyrUnXUb+Qw4yMEixodrF7j/AN
S0i0qITHG7Y4FWU5w6n/Evayn0CeiQ6XG93ZDxlybTPYfho84+96giWQj9ctW8X/AEcg2bmQpYMz
Pzj4D/RlariY+fBQ8v4YsDWFTqSDDUgN+Eh9bVzS9knO+SVD6kZE6j69a7Uv74x5QAGOc4kGudwK
nCSpcP4ib9n9xBA1z+PBtp8TVxjOR66++mCfRw==</SignatureValue>
  <KeyInfo>
    <X509Data>
      <X509Certificate>MIIG/TCCBOWgAwIBAgIIVBUhAwiAi2kwDQYJKoZIhvcNAQELBQAwWTELMAkGA1UEBhMCQlIxEzARBgNVBAoTCklDUC1CcmFzaWwxFTATBgNVBAsTDEFDIFNPTFVUSSB2NTEeMBwGA1UEAxMVQUMgU09MVVRJIE11bHRpcGxhIHY1MB4XDTIxMDMxNTE2NDQwMFoXDTI0MDMxNTE2NDQwMFowgboxCzAJBgNVBAYTAkJSMRMwEQYDVQQKEwpJQ1AtQnJhc2lsMR4wHAYDVQQLExVBQyBTT0xVVEkgTXVsdGlwbGEgdjUxFzAVBgNVBAsTDjI0NjY0NDk5MDAwMTA4MRMwEQYDVQQLEwpQcmVzZW5jaWFsMRowGAYDVQQLExFDZXJ0aWZpY2FkbyBQRiBBMzEsMCoGA1UEAxMjVEhBTUlMQSBJU1JBRUwgRE9TIFJFSVM6MDk5NDQ4MDU2MzcwggEiMA0GCSqGSIb3DQEBAQUAA4IBDwAwggEKAoIBAQDFkW+ahpUw7eB/kvm+OvVqcZ0ly7xuSrgmOzO48T1C5a1KGUNLst/oxF39OuuEwVtjVDWKMjmh5RYpyt/meGPpCD69KWCIkGbVvJ38gyoHwNTlOsjPlnAb/h4HfpwxwyXlcfhWb+Am9aZSIuVw0aN7j5dVd6HkW5DzlsPsXmclyaqKQwXTdti1reZXQMvlT+Nay/cbgwxsGnAUbpkzoAt7ZqctnvlL1mq+R3OzYVPVBXmXw8QTjN6Jx8Q62A9/zbbAyKml+mrEy2LFQ9XlRihqt8TgeIp/vib2/X0d+mXuWWgI/pQr3OptS1Xt2Emuxip3OOhl3oUvpNCKmNWzbklxAgMBAAGjggJlMIICYTAJBgNVHRMEAjAAMB8GA1UdIwQYMBaAFMVS7SWACd+cgsifR8bdtF8x3bmxMFQGCCsGAQUFBwEBBEgwRjBEBggrBgEFBQcwAoY4aHR0cDovL2NjZC5hY3NvbHV0aS5jb20uYnIvbGNyL2FjLXNvbHV0aS1tdWx0aXBsYS12NS5wN2IwgZQGA1UdEQSBjDCBiYEUZW5ndGhhbWlsYUBnbWFpbC5jb22gOAYFYEwBAwGgLxMtMDkwOTE5ODkwOTk0NDgwNTYzNzAwMDAwMDAwMDAwMDAwMDAwMDAwMDAwMDAwoBcGBWBMAQMGoA4TDDAwMDAwMDAwMDAwMKAeBgVgTAEDBaAVExMwMDAwMDAwMDAwMDAwMDAwMDAwMF0GA1UdIARWMFQwUgYGYEwBAgMlMEgwRgYIKwYBBQUHAgEWOmh0dHA6Ly9jY2QuYWNzb2x1dGkuY29tLmJyL2RvY3MvZHBjLWFjLXNvbHV0aS1tdWx0aXBsYS5wZGYwKQYDVR0lBCIwIAYIKwYBBQUHAwIGCCsGAQUFBwMEBgorBgEEAYI3FAICMIGMBgNVHR8EgYQwgYEwPqA8oDqGOGh0dHA6Ly9jY2QuYWNzb2x1dGkuY29tLmJyL2xjci9hYy1zb2x1dGktbXVsdGlwbGEtdjUuY3JsMD+gPaA7hjlodHRwOi8vY2NkMi5hY3NvbHV0aS5jb20uYnIvbGNyL2FjLXNvbHV0aS1tdWx0aXBsYS12NS5jcmwwHQYDVR0OBBYEFJNrqEICy0Gns1BP9RGVq+3YRtlEMA4GA1UdDwEB/wQEAwIF4DANBgkqhkiG9w0BAQsFAAOCAgEABeCMQ8eZZ9Wc37O80MFaE5nwjww8ot8/Sk5jHSbTqlAvWaVxoVbE43W89x8MKGL95WAqIX7lk8SBvGKGf1HODwLaRTtYes3Wlk7kdmtgrE4xoLf/xs0WWva1EtvGlzg7lD/oTbUtVMZ6sQUy2IBqGfJGFTxMfUuqZh6uwCyCzKUGnb1TDmUvMhXl2g5nRL7EizbnJG/5CgKWZk8gkCUR1iSP8NpqxWo4usQ766bhbulijNaq+H2MIOUrYP6eJlDZVvJWRMpGSu0Vf0o/pAJ3noBaqVeirwg+6cDhHCI3zPCj+lsQ12z2udJiUYL0Enz2b0ouxgy4oVmVrU0MZr153MqvY13HTgzUva1zGPMCgIgMxM7w/qb4X1c9XOsdyBTJAVlCom6456lUowHBke0hB27JMiqdnZL4rbX8yT03wCaj5qK/oCZRLlTgWe2URo6ICeXogT8N1YI8KYKj0uv9/o/pxIz0VoBnoORvr0RLTNIyiSVlaBAr+/C05k6xT80U5teVFw3kv1dAfxH2z4J3JBGjGZnHokSERp5tSmt9p9nxMVkRWG9GPESUBZgzltORNXYwibTgHRdADJ3TxK8JGKC0CthuKnKMIIitNT2FCXhGOQE1Dy1syMuRzKiRoU8hmHvVJmtT+JN4Zd+xL3lSfkWS24kFr0lo6fHxuYJDO6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e4Uv80R3Pogks8NDyYXlgPkhZskcfCBJGWDHWGnTt+0=</DigestValue>
      </Reference>
      <Reference URI="/xl/calcChain.xml?ContentType=application/vnd.openxmlformats-officedocument.spreadsheetml.calcChain+xml">
        <DigestMethod Algorithm="http://www.w3.org/2001/04/xmlenc#sha256"/>
        <DigestValue>xHrAI16YL/iIS/U2fmeLfLsosrpTsfTcXEXn6gOzrgY=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/OUGS6cwApWE0UGKhetD/cQVZezXj9YFiGCXT8n/mYw=</DigestValue>
      </Reference>
      <Reference URI="/xl/drawings/vmlDrawing1.vml?ContentType=application/vnd.openxmlformats-officedocument.vmlDrawing">
        <DigestMethod Algorithm="http://www.w3.org/2001/04/xmlenc#sha256"/>
        <DigestValue>mu7civJOcVFi53b92qdMNnIYUP+pKTF87u6+m5BzeTw=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++biw0TTutNfRCzxEjas1I8t93UTEZU8AxT4/h7pB1s=</DigestValue>
      </Reference>
      <Reference URI="/xl/externalLinks/externalLink1.xml?ContentType=application/vnd.openxmlformats-officedocument.spreadsheetml.externalLink+xml">
        <DigestMethod Algorithm="http://www.w3.org/2001/04/xmlenc#sha256"/>
        <DigestValue>5HDy0y2Z4SNZFuRf68Yl9vRgAm58yIwTErIDZ15ZRzA=</DigestValue>
      </Reference>
      <Reference URI="/xl/media/image1.png?ContentType=image/png">
        <DigestMethod Algorithm="http://www.w3.org/2001/04/xmlenc#sha256"/>
        <DigestValue>Y+4lwXL8isAmh/kGrZRNAJESLgcmNK3BVSq8/njHprY=</DigestValue>
      </Reference>
      <Reference URI="/xl/media/image2.emf?ContentType=image/x-emf">
        <DigestMethod Algorithm="http://www.w3.org/2001/04/xmlenc#sha256"/>
        <DigestValue>IWQh+6uGL0lspXUlmMe2gkr9g0+ed8P9IiJWBPNusxU=</DigestValue>
      </Reference>
      <Reference URI="/xl/printerSettings/printerSettings1.bin?ContentType=application/vnd.openxmlformats-officedocument.spreadsheetml.printerSettings">
        <DigestMethod Algorithm="http://www.w3.org/2001/04/xmlenc#sha256"/>
        <DigestValue>L9sG2Uqq9MD/PVM1yAl2Apf8oBkwx8d8ZXjI2dx2AmU=</DigestValue>
      </Reference>
      <Reference URI="/xl/printerSettings/printerSettings2.bin?ContentType=application/vnd.openxmlformats-officedocument.spreadsheetml.printerSettings">
        <DigestMethod Algorithm="http://www.w3.org/2001/04/xmlenc#sha256"/>
        <DigestValue>L9sG2Uqq9MD/PVM1yAl2Apf8oBkwx8d8ZXjI2dx2AmU=</DigestValue>
      </Reference>
      <Reference URI="/xl/sharedStrings.xml?ContentType=application/vnd.openxmlformats-officedocument.spreadsheetml.sharedStrings+xml">
        <DigestMethod Algorithm="http://www.w3.org/2001/04/xmlenc#sha256"/>
        <DigestValue>wADs95XLt4ObmOsGRpaRBH0K7jy7qxUslaeXPb69qk0=</DigestValue>
      </Reference>
      <Reference URI="/xl/styles.xml?ContentType=application/vnd.openxmlformats-officedocument.spreadsheetml.styles+xml">
        <DigestMethod Algorithm="http://www.w3.org/2001/04/xmlenc#sha256"/>
        <DigestValue>qkkPB4Fu7aga7F5g0JS6eu6ChMPETEEt18gy3E9e1fw=</DigestValue>
      </Reference>
      <Reference URI="/xl/theme/theme1.xml?ContentType=application/vnd.openxmlformats-officedocument.theme+xml">
        <DigestMethod Algorithm="http://www.w3.org/2001/04/xmlenc#sha256"/>
        <DigestValue>JghHRyh7alDOOgv/hptpRXTPJlfHyaMEYyxyQlUE5J0=</DigestValue>
      </Reference>
      <Reference URI="/xl/workbook.xml?ContentType=application/vnd.openxmlformats-officedocument.spreadsheetml.sheet.main+xml">
        <DigestMethod Algorithm="http://www.w3.org/2001/04/xmlenc#sha256"/>
        <DigestValue>7gpdkYWgyEhbjLJwZoZfAWEKsXierw0bPBmEFTZrShI=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azwg0mLlsgbaXM3vuevf+17PKQ7QmzpdwpFrGVrmr/4=</DigestValue>
      </Reference>
      <Reference URI="/xl/worksheets/sheet2.xml?ContentType=application/vnd.openxmlformats-officedocument.spreadsheetml.worksheet+xml">
        <DigestMethod Algorithm="http://www.w3.org/2001/04/xmlenc#sha256"/>
        <DigestValue>jRGMNV0+zOtDcGxrzwRSTXEDEcSnEAlrYka0qTLkGQ8=</DigestValue>
      </Reference>
    </Manifest>
    <SignatureProperties>
      <SignatureProperty Id="idSignatureTime" Target="#idPackageSignature">
        <mdssi:SignatureTime xmlns:mdssi="http://schemas.openxmlformats.org/package/2006/digital-signature">
          <mdssi:Format>YYYY-MM-DDThh:mm:ssTZD</mdssi:Format>
          <mdssi:Value>2023-05-03T14:26:33Z</mdssi:Value>
        </mdssi:SignatureTime>
      </SignatureProperty>
    </SignatureProperties>
  </Object>
  <Object Id="idOfficeObject">
    <SignatureProperties>
      <SignatureProperty Id="idOfficeV1Details" Target="#idPackageSignature">
        <SignatureInfoV1 xmlns="http://schemas.microsoft.com/office/2006/digsig">
          <SetupID>{D24B0E87-77DC-4BB9-ABB1-6E84B651E928}</SetupID>
          <SignatureText>Thamila Israel dos Reis</SignatureText>
          <SignatureImage/>
          <SignatureComments/>
          <WindowsVersion>10.0</WindowsVersion>
          <OfficeVersion>16.0</OfficeVersion>
          <ApplicationVersion>16.0</ApplicationVersion>
          <Monitors>2</Monitors>
          <HorizontalResolution>1600</HorizontalResolution>
          <VerticalResolution>900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2023-05-03T14:26:33Z</xd:SigningTime>
          <xd:SigningCertificate>
            <xd:Cert>
              <xd:CertDigest>
                <DigestMethod Algorithm="http://www.w3.org/2001/04/xmlenc#sha256"/>
                <DigestValue>mGHeNzFSPumM1k5PXLNXItPCPIvhd/VcV8wE3NLPmm4=</DigestValue>
              </xd:CertDigest>
              <xd:IssuerSerial>
                <X509IssuerName>CN=AC SOLUTI Multipla v5, OU=AC SOLUTI v5, O=ICP-Brasil, C=BR</X509IssuerName>
                <X509SerialNumber>6058785170608130921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FjCCBP6gAwIBAgIBDDANBgkqhkiG9w0BAQ0FADBvMQswCQYDVQQGEwJCUjETMBEGA1UEChMKSUNQLUJyYXNpbDE0MDIGA1UECxMrQXV0b3JpZGFkZSBDZXJ0aWZpY2Fkb3JhIFJhaXogQnJhc2lsZWlyYSB2NTEVMBMGA1UEAxMMQUMgU09MVVRJIHY1MB4XDTE5MDIwNTE0MzQ1NloXDTI5MDMwMjExNTg1OVowWTELMAkGA1UEBhMCQlIxEzARBgNVBAoTCklDUC1CcmFzaWwxFTATBgNVBAsTDEFDIFNPTFVUSSB2NTEeMBwGA1UEAxMVQUMgU09MVVRJIE11bHRpcGxhIHY1MIICIjANBgkqhkiG9w0BAQEFAAOCAg8AMIICCgKCAgEAuIIdPZR/Ntz47joJvl7bf95r1gdFRBMo+evFua6ExWPPifqy6/gO97XvtjJuMdJIYqExiijS0STmUP2Sq1BDOz8VkpTBAzF6wiDMX4224uWn7ndK8J3BmOWzmIj4Lfk+lFNbwIYSeJ6/C6TSwcZpqQy6NOhLW3eOIr+EWdJFEiyr2yU0hzSRvDtdmpl2DzntlUO+5pgM5YD5GR/YxsrrycCV10ZSXN7BJLGIVZAg0BBc5d8/QYBqzk7FKdviRi2k79XV+feH1UzpUaOD2s/fTQqqhDDaNEbd+LpP9pVeuB/xxuSK70SDDWFoaKP4dqxgDBEZIAPUOJ9aIFiVUFJxNPTBgQVTb5mdKknLywVCMPA8Nf88iv1gEk3wZq3y4kyJddg5UrIVnY2xzoG3z61/N93ty1B7Inpm3D917bvuLXaYcGfDGyPYSKXITc8yvdB8FuUW3C3ugTUxU7IywrP0M58jGYXbEWotHG1CwDwureKRVaYnzt062NDYOha7r88bXD4FymU4ieMyYN/SX0VviCXnzG+x4lWYwj+r29gSZ2LBSAe3q5MePTRkU3V25Fopm7olQka7zpuKTN7ITFQWJ78yhKEdcUEAsTB03BhAPXdJ0iUjoPzFIdUZAtfa4KP/C/YODMo/oY9ru/OrOoOixte8koyHAbQube9OFZ7ATNsCAwEAAaOCAdEwggHNMB0GA1UdDgQWBBTFUu0lgAnfnILIn0fG3bRfMd25sTAPBgNVHRMBAf8EBTADAQH/MB8GA1UdIwQYMBaAFErHl9y4Wa0KBztHVSbf1bInrnpxMIHvBgNVHSAEgecwgeQwSgYGYEwBAgEmMEAwPgYIKwYBBQUHAgEWMmh0dHBzOi8vY2NkLmFjc29sdXRpLmNvbS5ici9kb2NzL2RwYy1hYy1zb2x1dGkucGRmMEoGBmBMAQIEDzBAMD4GCCsGAQUFBwIBFjJodHRwczovL2NjZC5hY3NvbHV0aS5jb20uYnIvZG9jcy9kcGMtYWMtc29sdXRpLnBkZjBKBgZgTAECAyUwQDA+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LRfV/fT9jlFPGFrAa1Hnri1WgOlG9dhBL2orVahlkeS4NXe2FyT8VbOmhOkWGsHoCd7jwly7v5Q1CMo3Uw92E8akgqtbXj9kTXB80tSDctkIC++eAilOJCFMYomK5/X8TjVwj9KSnWRgXihEd+Hc/bowV7nIe3B6Ebs+C2VoVkkMT6qT/TqafrmIH9uJfvKWuOWtGv4RLNTg6YHxqEUnD+R+l0iohxuh29+uaJhjElRrd8gNFqvEDWm4EdhWTvzMkZdH4Zun1yMUl5Y3CdD5zSLOVcgGrmE0Skh9drDZTN4BdV84FJTGrj0DwANXUNSihpaMr32Cnav7J0zmDFXeM7tIj/CVfmxQczVfRlwSb2LM+NE8+XkQFZfeHOOa2ioeI1jlGuLjuLqj9yVAX2Vn/MkFsA1tt9CeHCEI7cEBi55B9bgjBNN1kOC9XZBdxp5RS3eZSe6T1AZovxgAQEirEKmCxmlICDz4qVh1SgT3Gvj7Pubrv6SqL7dJK6VxQlUPJAibQDn29uyqwHwFX/jmbxol3GOE3ae1AKBFONwlE2YkwJb5li+IGnUeFgIwiQwZdm43TFu68QeTE2Mq30w0GsY6nbLhOnBbsrmX+dBwWi85JFtZsy9y3Kr+jNdExUPIc7VQbYZGu+5cdHthRJcTnllZeQU36sTKznw5NK0QhdR</xd:EncapsulatedX509Certificate>
            <xd:EncapsulatedX509Certificate>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Un9kiyaLa1Yf0OtZ1HtRX8dEJ/a8gMegdj8octdGAid1SKe7IMYRCN554iZldoDhfK7YLJxbjQaT/OfA7fRu6uA7z7joS34zdYhEN4P4EgL3DTCQPVzStjExIhu+qG0VV4cuZQ8n+jrRL653/liXqTwgVJd1YHZO/vQnjWWUmuANO1Gxp/cIRjASUenWfT0LV3Uiu9x9ZwYi/fS6eX7ihmpxVgRrzf717EcYZziVjNJj/wwLRbVs4pgz005d+W96iqxhi0Hb/f4rBYqYci9DwEFzYdvkkk62KbrbHw+lhpGXdQs+wHPYR8rh6nxdNwMuXLyF1UU9EXxy5TGsrbQmCdjWVDcJs2ViLDcmBHSdvLcgkOQYj7vCw5Mpfu+7s2veGa0H/U+FrdYSn4JXy9E78TNcRv5mV1y98eDR4iHSSJMPcPmn54QImkoXwch6t5EmmPEd1FpPD0bw5cs8Fm30GFkIH1245ANRI298V9s3qcR+hHTKianI7uFmrgZEPu8hl8rNnQmAo1q8XOShp8h9XB1xh6I9yETNX+LbaPsoZ7iFNbvQ6+TLxBzM6wcKaT9eW6DXscIRFviyqeLy2finG9IE9hGYVeWoLl2uGVqFr124HTLppej/0Wbfel7QjDL0I99u2vKviD14J+2E+UBLjsFgOf5UCAwEAAaOBuzCBuDAUBgNVHSAEDTALMAkGBWBMAQEuMAAwPwYDVR0fBDgwNjA0oDKgMIYuaHR0cDovL2FjcmFpei5pY3BicmFzaWwuZ292LmJyL0xDUmFjcmFpenY1LmNybDAfBgNVHSMEGDAWgBRpqL512cTvbOcTReRhbuVo+LZAXjAdBgNVHQ4EFgQUSseX3LhZrQoHO0dVJt/VsieuenEwDwYDVR0TAQH/BAUwAwEB/zAOBgNVHQ8BAf8EBAMCAQYwDQYJKoZIhvcNAQENBQADggIBAHTHprVP4HJFNsMWtG/1uj+CRSITHaIqKokRSoDFGRuxKLWNAXv1G59Ioyn0iiQimDUijBSVizNBHRFYpxs6J+0Ju9z8cHUWahqBkqhMLNNzPDjWCgxiBCGwMHvkSku1nJHkKf0Tbo7XL5GvZTE7rXY4phop6hqImfCPdaG9uoI2RENAuGF5Vsa/7I7x3pbKwQV78UbmrFfCoLrZB8e3pawY5JVxZU5PHyf59A+g8l9o5g7IqMtkKdpq2r52q/1SRaRZHWYwMc2o823nb57fjP+n21Ccxnve2j3a1lmsCbpvfwgkku9xTzOE3BhTSFYMUGeD7FUfSmztTxuvtYGG4dKqfHXYmKE/GHtrKwbj4zU9DNsItO4BXCGnJg+Cm/1qJAvCBT8NHMwPp82jvxc7JC3KSREmLFQfhj5ndMi0T/B0HWhOEpe30GeZQToRxjPjV68UBjURNzEybWMTQwPf5hx6TtxCQ1ogUNR9Em/qmt3EWxXB+JDv3CgjeCNgzQQ8AQHdAvRYDu7z8xNhTaE+SL9+Ctp1LS9O9n8Miu4ZwsG/WP0A36ftUQSZ9QizDue2iS4HCvK8qhBWmqq8bF5pnPWCXSxxj7x+rKo648BBJSKpd4B5sQW+YG43ONUuE6VmFio4ofrwjvf+xZVoghfkADeq6/5hsGNJsLzXDfr6hCDB</xd:EncapsulatedX509Certificate>
            <xd:EncapsulatedX509Certificate>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gUXw/6YODeF2XkqEyfk3VehdsIx+3/ERgdjCS/ouxYR0Epi2hdoMUVJDNf3XQfjAWXJyCoTneHYAl2McMdvoqtLB2ileQlJiis0fTtYTJayee9BAIdIrCor1Lc0vozXCpDtq5nTwhjIocaZtcuFsdrkl+nbfYxl5m7vjTkTMS6j8ffjmFzbNPDlJuV3Vy7AzapPVJrMl6UHPXCHMYMzl0KxR/47S5XGgmLYkYt8bNCHA3fg07y+Gtvgu+SNhMPwWKIgwhYw+9vErOnavRhOimYo4M2AwNpNK0OKLI7Im5V094jFp4Ty+mlmfQH00k8nkSUEN+1TGGkhv16c2hukbx9iCfbmk7im2hGKjQA8eH64VPYoS2qdKbPbd3xDDHN2croYKpy2U2oQTVBSf9hC3o6fKo3zp0U3dNiw7ZgWKS9UwP31Q0gwgB1orZgLuF+LIppHYwxcTG/AovNWa4sTPukMiX2L+p7uIHExTZJJU4YoDacQh/mfbPIz3261He4YFmQ35sfw3eKHQSOLyiVfev/n0l/r308PijEd+d+Hz5RmqIzS8jYXZIeJxym4mEjE1fKpeP56Ea52LlIJ8ZqsJ3xzHWu3WkAVz4hMqrX6BPMGW2IxOuEUQyIaCBg1lI6QLiPMHvo2/J7gu4YfqRcH6i27W3HyzamEQIDAQABo4H1MIHyME4GA1UdIARHMEUwQwYFYEwBAQAwOjA4BggrBgEFBQcCARYsaHR0cDovL2FjcmFpei5pY3BicmFzaWwuZ292LmJyL0RQQ2FjcmFpei5wZGYwPwYDVR0fBDgwNjA0oDKgMIYuaHR0cDovL2FjcmFpei5pY3BicmFzaWwuZ292LmJyL0xDUmFjcmFpenY1LmNybDAfBgNVHSMEGDAWgBRpqL512cTvbOcTReRhbuVo+LZAXjAdBgNVHQ4EFgQUaai+ddnE72znE0XkYW7laPi2QF4wDwYDVR0TAQH/BAUwAwEB/zAOBgNVHQ8BAf8EBAMCAQYwDQYJKoZIhvcNAQENBQADggIBABRt2/JiWapef7o/plhR4PxymlMIp/JeZ5F0BZ1XafmYpl5g6pRokFrIRMFXLyEhlgo51I05InyCc9Td6UXjlsOASTc/LRavyjB/8NcQjlRYDh6xf7OdP05mFcT/0+6bYRtNgsnUbr10pfsK/UzyUvQWbumGS57hCZrAZOyd9MzukiF/azAa6JfoZk2nDkEudKOY8tRyTpMmDzN5fufPSC3v7tSJUqTqo5z7roN/FmckRzGAYyz5XulbOc5/UsAT/tk+KP/clbbqd/hhevmmdJclLr9qWZZcOgzuFU2YsgProtVu0fFNXGr6KK9fu44pOHajmMsTXK3X7r/Pwh19kFRow5F3RQMUZC6Re0YLfXh+ypnUSCzA+uL4JPtHIGyvkbWiulkustpOKUSVwBPzvA2sQUOvqdbAR7C8jcHYFJMuK2HZFji7pxcWWab/NKsFcJ3sluDjmhizpQaxbYTfAVXu3q8yd0su/BHHhBpteyHvYyyz0Eb9LUysR2cMtWvfPU6vnoPgYvOGO1CziyGEsgKULkCH4o2Vgl1gQuKWO4V68rFW8a/jvq28sbY+y/Ao0I5ohpnBcQOAawiFbz6yJtObajYMuztDDP8oY656EuuJXBJhuKAJPI/7WDtgfV8ffOh/iQGQATVMtgDN0gv8bn5NdUX8UMNX1sHhU3H1UpoW</xd:EncapsulatedX509Certificate>
          </xd:CertificateValues>
        </xd:UnsignedSignatureProperties>
      </xd:UnsignedProperties>
    </xd:QualifyingProperties>
  </Object>
  <Object Id="idValidSigLnImg">AQAAAGwAAAAAAAAAAAAAACgBAAB/AAAAAAAAAAAAAABTHwAAVg0AACBFTUYAAAEAbBwAAKoAAAAGAAAAAAAAAAAAAAAAAAAAQAYAAIQDAACwAQAA8AAAAAAAAAAAAAAAAAAAAICXBgCAqQMACgAAABAAAAAAAAAAAAAAAEsAAAAQAAAAAAAAAAUAAAAeAAAAGAAAAAAAAAAAAAAAKQEAAIAAAAAnAAAAGAAAAAEAAAAAAAAAAAAAAAAAAAAlAAAADAAAAAEAAABMAAAAZAAAAAAAAAAAAAAAKAEAAH8AAAAAAAAAAAAAACk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oAQAAfwAAAAAAAAAAAAAAKQEAAIAAAAAhAPAAAAAAAAAAAAAAAIA/AAAAAAAAAAAAAIA/AAAAAAAAAAAAAAAAAAAAAAAAAAAAAAAAAAAAAAAAAAAlAAAADAAAAAAAAIAoAAAADAAAAAEAAAAnAAAAGAAAAAEAAAAAAAAA8PDwAAAAAAAlAAAADAAAAAEAAABMAAAAZAAAAAAAAAAAAAAAKAEAAH8AAAAAAAAAAAAAACkBAACAAAAAIQDwAAAAAAAAAAAAAACAPwAAAAAAAAAAAACAPwAAAAAAAAAAAAAAAAAAAAAAAAAAAAAAAAAAAAAAAAAAJQAAAAwAAAAAAACAKAAAAAwAAAABAAAAJwAAABgAAAABAAAAAAAAAPDw8AAAAAAAJQAAAAwAAAABAAAATAAAAGQAAAAAAAAAAAAAACgBAAB/AAAAAAAAAAAAAAApAQAAgAAAACEA8AAAAAAAAAAAAAAAgD8AAAAAAAAAAAAAgD8AAAAAAAAAAAAAAAAAAAAAAAAAAAAAAAAAAAAAAAAAACUAAAAMAAAAAAAAgCgAAAAMAAAAAQAAACcAAAAYAAAAAQAAAAAAAADw8PAAAAAAACUAAAAMAAAAAQAAAEwAAABkAAAAAAAAAAAAAAAoAQAAfwAAAAAAAAAAAAAAKQEAAIAAAAAhAPAAAAAAAAAAAAAAAIA/AAAAAAAAAAAAAIA/AAAAAAAAAAAAAAAAAAAAAAAAAAAAAAAAAAAAAAAAAAAlAAAADAAAAAAAAIAoAAAADAAAAAEAAAAnAAAAGAAAAAEAAAAAAAAA////AAAAAAAlAAAADAAAAAEAAABMAAAAZAAAAAAAAAAAAAAAKAEAAH8AAAAAAAAAAAAAACkBAACAAAAAIQDwAAAAAAAAAAAAAACAPwAAAAAAAAAAAACAPwAAAAAAAAAAAAAAAAAAAAAAAAAAAAAAAAAAAAAAAAAAJQAAAAwAAAAAAACAKAAAAAwAAAABAAAAJwAAABgAAAABAAAAAAAAAP///wAAAAAAJQAAAAwAAAABAAAATAAAAGQAAAAAAAAAAAAAACgBAAB/AAAAAAAAAAAAAAAp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Ph/AAATogSy+H8AABMAFAAAAAAAEP8zsvh/AAAwFr70+H8AADiiBLL4fwAAAAAAAAAAAAAwFr70+H8AAHm2D5PmAAAAAAAAAAAAAABYSFy0xm4AACNSyqf4fwAASAAAAOACAACE6jOy+H8AAIDxPLL4fwAA0OwzsgAAAAABAAAAAAAAABD/M7L4fwAAAAC+9Ph/AAAAAAAAAAAAAAAAAADmAAAAIco19Ph/AAAAAAAAAAAAAAAAAAAAAAAAcLmGMuACAADYuA+T5gAAAHC5hjLgAgAAGy059Ph/AACgtw+T5gAAAFC4D5PmAAAAAAAAAAAAAAAAAAAAZHYACAAAAAAlAAAADAAAAAEAAAAYAAAADAAAAAAAAAISAAAADAAAAAEAAAAeAAAAGAAAAL0AAAAEAAAA9wAAABEAAAAlAAAADAAAAAEAAABUAAAAiAAAAL4AAAAEAAAA9QAAABAAAAABAAAAAADYQVVV1UG+AAAABAAAAAoAAABMAAAAAAAAAAAAAAAAAAAA//////////9gAAAAMAAzAC8AMAA1AC8AMgAwADIAMwAGAAAABgAAAAQAAAAGAAAABgAAAAQAAAAGAAAABgAAAAYAAAAGAAAASwAAAEAAAAAwAAAABQAAACAAAAABAAAAAQAAABAAAAAAAAAAAAAAACkBAACAAAAAAAAAAAAAAAApAQAAgAAAAFIAAABwAQAAAgAAABAAAAAHAAAAAAAAAAAAAAC8AgAAAAAAAAECAiJTAHkAcwB0AGUAbQAAAAAAAAAAAAAAAAAAAAAAAAAAAAAAAAAAAAAAAAAAAAAAAAAAAAAAAAAAAAAAAAAAAAAAAAAAAADBDpPmAAAAkD++9Ph/AAAJAAAAAQAAAJC+XfT4fwAAAAAAAAAAAAATogSy+H8AAKAlJyfgAgAAAAAAAAAAAAAAAAAAAAAAAAAAAAAAAAAAWEBdtMZuAAAAAAAAAAAAAP/////gAgAAAAAAAAAAAABwuYYy4AIAAMDADpMAAAAAEOefMuACAAAHAAAAAAAAAKCDhjLgAgAA/L8Ok+YAAABQwA6T5gAAACHKNfT4fwAAGgAAAAAAAABynIvjAAAAABoAAAAAAAAAMFZ9M+ACAABwuYYy4AIAABstOfT4fwAAoL8Ok+YAAABQwA6T5g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YG6wNeACAADQ372n+H8AACDtJifgAgAAkL5d9Ph/AAAAAAAAAAAAAAGx9af4fwAAAgAAAAAAAAACAAAAAAAAAAAAAAAAAAAAAAAAAAAAAADYO1y0xm4AAEAINSfgAgAAYHDBNeACAAAAAAAAAAAAAHC5hjLgAgAAWMsPkwAAAADg////AAAAAAYAAAAAAAAABgAAAAAAAAB8yg+T5gAAANDKD5PmAAAAIco19Ph/AAAAAAAAAAAAALBhdfQAAAAAAAAAAAAAAAB3iMWn+H8AAHC5hjLgAgAAGy059Ph/AAAgyg+T5gAAANDKD5PmAAAAAAAAAAAAAAAAAAAAZHYACAAAAAAlAAAADAAAAAMAAAAYAAAADAAAAAAAAAISAAAADAAAAAEAAAAWAAAADAAAAAgAAABUAAAAVAAAAAoAAAAnAAAAHgAAAEoAAAABAAAAAADYQVVV1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IAAAARwAAACkAAAAzAAAAoAAAABUAAAAhAPAAAAAAAAAAAAAAAIA/AAAAAAAAAAAAAIA/AAAAAAAAAAAAAAAAAAAAAAAAAAAAAAAAAAAAAAAAAAAlAAAADAAAAAAAAIAoAAAADAAAAAQAAABSAAAAcAEAAAQAAADw////AAAAAAAAAAAAAAAAkAEAAAAAAAEAAAAAcwBlAGcAbwBlACAAdQBpAAAAAAAAAAAAAAAAAAAAAAAAAAAAAAAAAAAAAAAAAAAAAAAAAAAAAAAAAAAAAAAAAAAAAAAgAAAAAAAAAAgAAAAAAAAAAAAmJ+ACAACQvl30+H8AAAAAAAAAAAAAx7Od9vh/AAAAABkn4AIAAAMAAAD4fwAAAAAAAAAAAAAAAAAAAAAAAHg6XLTGbgAAAQAAAAAAAAAg5qEyAgAAAAAAAAAAAAAAcLmGMuACAAC4yg+TAAAAAPD///8AAAAACQAAAAAAAAAHAAAAAAAAANzJD5PmAAAAMMoPk+YAAAAhyjX0+H8AAAAAAAAAAAAAsGF19AAAAAAAAAAAAAAAALDJD5PmAAAAcLmGMuACAAAbLTn0+H8AAIDJD5PmAAAAMMoPk+YAAADws/A54AIAAAAAAABkdgAIAAAAACUAAAAMAAAABAAAABgAAAAMAAAAAAAAAhIAAAAMAAAAAQAAAB4AAAAYAAAAKQAAADMAAADJAAAASAAAACUAAAAMAAAABAAAAFQAAADYAAAAKgAAADMAAADHAAAARwAAAAEAAAAAANhBVVXVQSoAAAAzAAAAFwAAAEwAAAAAAAAAAAAAAAAAAAD//////////3wAAABUAGgAYQBtAGkAbABhACAASQBzAHIAYQBlAGwAIABkAG8AcwAgAFIAZQBpAHMAAAAIAAAACQAAAAgAAAAOAAAABAAAAAQAAAAIAAAABAAAAAQAAAAHAAAABgAAAAgAAAAIAAAABAAAAAQAAAAJAAAACQAAAAcAAAAEAAAACgAAAAgAAAAEAAAABwAAAEsAAABAAAAAMAAAAAUAAAAgAAAAAQAAAAEAAAAQAAAAAAAAAAAAAAApAQAAgAAAAAAAAAAAAAAAKQEAAIAAAAAlAAAADAAAAAIAAAAnAAAAGAAAAAUAAAAAAAAA////AAAAAAAlAAAADAAAAAUAAABMAAAAZAAAAAAAAABQAAAAKAEAAHwAAAAAAAAAUAAAACk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hIAAAAMAAAAAQAAAB4AAAAYAAAACQAAAFAAAAAAAQAAXQAAACUAAAAMAAAAAQAAAFQAAADYAAAACgAAAFAAAACPAAAAXAAAAAEAAAAAANhBVVXVQQoAAABQAAAAFwAAAEwAAAAAAAAAAAAAAAAAAAD//////////3wAAABUAEgAQQBNAEkATABBACAASQBTAFIAQQBFAEwAIABEAE8AUwAgAFIARQBJAFMAAAAGAAAACAAAAAcAAAAKAAAAAwAAAAUAAAAHAAAAAwAAAAMAAAAGAAAABwAAAAcAAAAGAAAABQAAAAMAAAAIAAAACQAAAAYAAAADAAAABwAAAAYAAAADAAAABgAAAEsAAABAAAAAMAAAAAUAAAAgAAAAAQAAAAEAAAAQAAAAAAAAAAAAAAApAQAAgAAAAAAAAAAAAAAAKQEAAIAAAAAlAAAADAAAAAIAAAAnAAAAGAAAAAUAAAAAAAAA////AAAAAAAlAAAADAAAAAUAAABMAAAAZAAAAAkAAABgAAAA/wAAAGwAAAAJAAAAYAAAAPcAAAANAAAAIQDwAAAAAAAAAAAAAACAPwAAAAAAAAAAAACAPwAAAAAAAAAAAAAAAAAAAAAAAAAAAAAAAAAAAAAAAAAAJQAAAAwAAAAAAACAKAAAAAwAAAAFAAAAJQAAAAwAAAABAAAAGAAAAAwAAAAAAAACEgAAAAwAAAABAAAAHgAAABgAAAAJAAAAYAAAAAABAABtAAAAJQAAAAwAAAABAAAAVAAAALQAAAAKAAAAYAAAAGsAAABsAAAAAQAAAAAA2EFVVdVBCgAAAGAAAAARAAAATAAAAAAAAAAAAAAAAAAAAP//////////cAAAAEUATgBHAEUATgBIAEUASQBSAEEAIABDAEkAVgBJAEwAIAAAAAYAAAAIAAAACAAAAAYAAAAIAAAACAAAAAYAAAADAAAABwAAAAcAAAADAAAABwAAAAMAAAAHAAAAAwAAAAUAAAADAAAASwAAAEAAAAAwAAAABQAAACAAAAABAAAAAQAAABAAAAAAAAAAAAAAACkBAACAAAAAAAAAAAAAAAApAQAAgAAAACUAAAAMAAAAAgAAACcAAAAYAAAABQAAAAAAAAD///8AAAAAACUAAAAMAAAABQAAAEwAAABkAAAACQAAAHAAAAAfAQAAfAAAAAkAAABwAAAAFwEAAA0AAAAhAPAAAAAAAAAAAAAAAIA/AAAAAAAAAAAAAIA/AAAAAAAAAAAAAAAAAAAAAAAAAAAAAAAAAAAAAAAAAAAlAAAADAAAAAAAAIAoAAAADAAAAAUAAAAlAAAADAAAAAEAAAAYAAAADAAAAAAAAAISAAAADAAAAAEAAAAWAAAADAAAAAAAAABUAAAAdAEAAAoAAABwAAAAHgEAAHwAAAABAAAAAADYQVVV1UEKAAAAcAAAADEAAABMAAAABAAAAAkAAABwAAAAIAEAAH0AAACwAAAAQQBzAHMAaQBuAGEAZABvACAAcABvAHIAOgAgAFQASABBAE0ASQBMAEEAIABJAFMAUgBBAEUATAAgAEQATwBTACAAUgBFAEkAUwA6ADAAOQA5ADQANAA4ADAANQA2ADMANwAAAAcAAAAFAAAABQAAAAMAAAAHAAAABgAAAAcAAAAHAAAAAwAAAAcAAAAHAAAABAAAAAMAAAADAAAABgAAAAgAAAAHAAAACgAAAAMAAAAFAAAABwAAAAMAAAADAAAABgAAAAcAAAAHAAAABgAAAAUAAAADAAAACAAAAAkAAAAGAAAAAwAAAAcAAAAGAAAAAwAAAAYAAAADAAAABgAAAAYAAAAGAAAABgAAAAYAAAAGAAAABgAAAAYAAAAGAAAABgAAAAYAAAAWAAAADAAAAAAAAAAlAAAADAAAAAIAAAAOAAAAFAAAAAAAAAAQAAAAFAAAAA==</Object>
  <Object Id="idInvalidSigLnImg">AQAAAGwAAAAAAAAAAAAAACgBAAB/AAAAAAAAAAAAAABTHwAAVg0AACBFTUYAAAEAICAAALAAAAAGAAAAAAAAAAAAAAAAAAAAQAYAAIQDAACwAQAA8AAAAAAAAAAAAAAAAAAAAICXBgCAqQMACgAAABAAAAAAAAAAAAAAAEsAAAAQAAAAAAAAAAUAAAAeAAAAGAAAAAAAAAAAAAAAKQEAAIAAAAAnAAAAGAAAAAEAAAAAAAAAAAAAAAAAAAAlAAAADAAAAAEAAABMAAAAZAAAAAAAAAAAAAAAKAEAAH8AAAAAAAAAAAAAACk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oAQAAfwAAAAAAAAAAAAAAKQEAAIAAAAAhAPAAAAAAAAAAAAAAAIA/AAAAAAAAAAAAAIA/AAAAAAAAAAAAAAAAAAAAAAAAAAAAAAAAAAAAAAAAAAAlAAAADAAAAAAAAIAoAAAADAAAAAEAAAAnAAAAGAAAAAEAAAAAAAAA8PDwAAAAAAAlAAAADAAAAAEAAABMAAAAZAAAAAAAAAAAAAAAKAEAAH8AAAAAAAAAAAAAACkBAACAAAAAIQDwAAAAAAAAAAAAAACAPwAAAAAAAAAAAACAPwAAAAAAAAAAAAAAAAAAAAAAAAAAAAAAAAAAAAAAAAAAJQAAAAwAAAAAAACAKAAAAAwAAAABAAAAJwAAABgAAAABAAAAAAAAAPDw8AAAAAAAJQAAAAwAAAABAAAATAAAAGQAAAAAAAAAAAAAACgBAAB/AAAAAAAAAAAAAAApAQAAgAAAACEA8AAAAAAAAAAAAAAAgD8AAAAAAAAAAAAAgD8AAAAAAAAAAAAAAAAAAAAAAAAAAAAAAAAAAAAAAAAAACUAAAAMAAAAAAAAgCgAAAAMAAAAAQAAACcAAAAYAAAAAQAAAAAAAADw8PAAAAAAACUAAAAMAAAAAQAAAEwAAABkAAAAAAAAAAAAAAAoAQAAfwAAAAAAAAAAAAAAKQEAAIAAAAAhAPAAAAAAAAAAAAAAAIA/AAAAAAAAAAAAAIA/AAAAAAAAAAAAAAAAAAAAAAAAAAAAAAAAAAAAAAAAAAAlAAAADAAAAAAAAIAoAAAADAAAAAEAAAAnAAAAGAAAAAEAAAAAAAAA////AAAAAAAlAAAADAAAAAEAAABMAAAAZAAAAAAAAAAAAAAAKAEAAH8AAAAAAAAAAAAAACkBAACAAAAAIQDwAAAAAAAAAAAAAACAPwAAAAAAAAAAAACAPwAAAAAAAAAAAAAAAAAAAAAAAAAAAAAAAAAAAAAAAAAAJQAAAAwAAAAAAACAKAAAAAwAAAABAAAAJwAAABgAAAABAAAAAAAAAP///wAAAAAAJQAAAAwAAAABAAAATAAAAGQAAAAAAAAAAAAAACgBAAB/AAAAAAAAAAAAAAAp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GgAAAAfqbJd6PIeqDCQFZ4JTd0Lk/HMVPSGy5uFiE4GypVJ0KnHjN9AAABAEMAAACcz+7S6ffb7fnC0t1haH0hMm8aLXIuT8ggOIwoRKslP58cK08AAAE3WgAAAMHg9P///////////+bm5k9SXjw/SzBRzTFU0y1NwSAyVzFGXwEBAgQQCA8mnM/u69/SvI9jt4tgjIR9FBosDBEjMVTUMlXWMVPRKUSeDxk4AAAA1y8AAADT6ff///////+Tk5MjK0krSbkvUcsuT8YVJFoTIFIrSbgtTcEQHEcF3QAAAJzP7vT6/bTa8kRleixHhy1Nwi5PxiQtTnBwcJKSki81SRwtZAgOI8ajAAAAweD02+35gsLqZ5q6Jz1jNEJyOUZ4qamp+/v7////wdPeVnCJAQECNpAAAACv1/Ho8/ubzu6CwuqMudS3u769vb3////////////L5fZymsABAgMEEAAAAK/X8fz9/uLx+snk9uTy+vz9/v///////////////8vl9nKawAECAyKuAAAAotHvtdryxOL1xOL1tdry0+r32+350+r3tdryxOL1pdPvc5rAAQIDwAQAAABpj7ZnjrZqj7Zqj7ZnjrZtkbdukrdtkbdnjrZqj7ZojrZ3rdUCAwTz9AAAAAAAAAAAAAAAAAAAAAAAAAAAAAAAAAAAAAAAAAAAAAAAAAAAAAAAAAAAJwAAABgAAAABAAAAAAAAAP///wAAAAAAJQAAAAwAAAABAAAATAAAAGQAAAAiAAAABAAAAIQAAAAQAAAAIgAAAAQAAABjAAAADQAAACEA8AAAAAAAAAAAAAAAgD8AAAAAAAAAAAAAgD8AAAAAAAAAAAAAAAAAAAAAAAAAAAAAAAAAAAAAAAAAACUAAAAMAAAAAAAAgCgAAAAMAAAAAQAAAFIAAABwAQAAAQAAAPX///8AAAAAAAAAAAAAAACQAQAAAAAAAQAAAABzAGUAZwBvAGUAIAB1AGkAAAAAAAAAAAAAAAAAAAAAAAAAAAAAAAAAAAAAAAAAAAAAAAAAAAAAAAAAAAAAAAAAAAAAAAAAAAD4fwAAE6IEsvh/AAATABQAAAAAABD/M7L4fwAAMBa+9Ph/AAA4ogSy+H8AAAAAAAAAAAAAMBa+9Ph/AAB5tg+T5gAAAAAAAAAAAAAAWEhctMZuAAAjUsqn+H8AAEgAAADgAgAAhOozsvh/AACA8Tyy+H8AANDsM7IAAAAAAQAAAAAAAAAQ/zOy+H8AAAAAvvT4fwAAAAAAAAAAAAAAAAAA5gAAACHKNfT4fwAAAAAAAAAAAAAAAAAAAAAAAHC5hjLgAgAA2LgPk+YAAABwuYYy4AIAABstOfT4fwAAoLcPk+YAAABQuA+T5gAAAAAAAAAAAAAAAAAAAGR2AAgAAAAAJQAAAAwAAAABAAAAGAAAAAwAAAD/AAACEgAAAAwAAAABAAAAHgAAABgAAAAiAAAABAAAAIUAAAARAAAAJQAAAAwAAAABAAAAVAAAAMAAAAAjAAAABAAAAIMAAAAQAAAAAQAAAAAA2EFVVdVBIwAAAAQAAAATAAAATAAAAAAAAAAAAAAAAAAAAP//////////dAAAAEEAcwBzAGkAbgBhAHQAdQByAGEAIABpAG4AdgDhAGwAaQBkAGEAAAAHAAAABQAAAAUAAAADAAAABwAAAAYAAAAEAAAABwAAAAQAAAAGAAAAAwAAAAMAAAAHAAAABQAAAAYAAAADAAAAAwAAAAcAAAAGAAAASwAAAEAAAAAwAAAABQAAACAAAAABAAAAAQAAABAAAAAAAAAAAAAAACkBAACAAAAAAAAAAAAAAAApAQAAgAAAAFIAAABwAQAAAgAAABAAAAAHAAAAAAAAAAAAAAC8AgAAAAAAAAECAiJTAHkAcwB0AGUAbQAAAAAAAAAAAAAAAAAAAAAAAAAAAAAAAAAAAAAAAAAAAAAAAAAAAAAAAAAAAAAAAAAAAAAAAAAAAADBDpPmAAAAkD++9Ph/AAAJAAAAAQAAAJC+XfT4fwAAAAAAAAAAAAATogSy+H8AAKAlJyfgAgAAAAAAAAAAAAAAAAAAAAAAAAAAAAAAAAAAWEBdtMZuAAAAAAAAAAAAAP/////gAgAAAAAAAAAAAABwuYYy4AIAAMDADpMAAAAAEOefMuACAAAHAAAAAAAAAKCDhjLgAgAA/L8Ok+YAAABQwA6T5gAAACHKNfT4fwAAGgAAAAAAAABynIvjAAAAABoAAAAAAAAAMFZ9M+ACAABwuYYy4AIAABstOfT4fwAAoL8Ok+YAAABQwA6T5g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YG6wNeACAADQ372n+H8AACDtJifgAgAAkL5d9Ph/AAAAAAAAAAAAAAGx9af4fwAAAgAAAAAAAAACAAAAAAAAAAAAAAAAAAAAAAAAAAAAAADYO1y0xm4AAEAINSfgAgAAYHDBNeACAAAAAAAAAAAAAHC5hjLgAgAAWMsPkwAAAADg////AAAAAAYAAAAAAAAABgAAAAAAAAB8yg+T5gAAANDKD5PmAAAAIco19Ph/AAAAAAAAAAAAALBhdfQAAAAAAAAAAAAAAAB3iMWn+H8AAHC5hjLgAgAAGy059Ph/AAAgyg+T5gAAANDKD5PmAAAAAAAAAAAAAAAAAAAAZHYACAAAAAAlAAAADAAAAAMAAAAYAAAADAAAAAAAAAISAAAADAAAAAEAAAAWAAAADAAAAAgAAABUAAAAVAAAAAoAAAAnAAAAHgAAAEoAAAABAAAAAADYQVVV1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IAAAARwAAACkAAAAzAAAAoAAAABUAAAAhAPAAAAAAAAAAAAAAAIA/AAAAAAAAAAAAAIA/AAAAAAAAAAAAAAAAAAAAAAAAAAAAAAAAAAAAAAAAAAAlAAAADAAAAAAAAIAoAAAADAAAAAQAAABSAAAAcAEAAAQAAADw////AAAAAAAAAAAAAAAAkAEAAAAAAAEAAAAAcwBlAGcAbwBlACAAdQBpAAAAAAAAAAAAAAAAAAAAAAAAAAAAAAAAAAAAAAAAAAAAAAAAAAAAAAAAAAAAAAAAAAAAAAAgAAAAAAAAAAgAAAAAAAAAAAAmJ+ACAACQvl30+H8AAAAAAAAAAAAAx7Od9vh/AAAAABkn4AIAAAMAAAD4fwAAAAAAAAAAAAAAAAAAAAAAAHg6XLTGbgAAAQAAAAAAAAAg5qEyAgAAAAAAAAAAAAAAcLmGMuACAAC4yg+TAAAAAPD///8AAAAACQAAAAAAAAAHAAAAAAAAANzJD5PmAAAAMMoPk+YAAAAhyjX0+H8AAAAAAAAAAAAAsGF19AAAAAAAAAAAAAAAALDJD5PmAAAAcLmGMuACAAAbLTn0+H8AAIDJD5PmAAAAMMoPk+YAAADws/A54AIAAAAAAABkdgAIAAAAACUAAAAMAAAABAAAABgAAAAMAAAAAAAAAhIAAAAMAAAAAQAAAB4AAAAYAAAAKQAAADMAAADJAAAASAAAACUAAAAMAAAABAAAAFQAAADYAAAAKgAAADMAAADHAAAARwAAAAEAAAAAANhBVVXVQSoAAAAzAAAAFwAAAEwAAAAAAAAAAAAAAAAAAAD//////////3wAAABUAGgAYQBtAGkAbABhACAASQBzAHIAYQBlAGwAIABkAG8AcwAgAFIAZQBpAHMAAAAIAAAACQAAAAgAAAAOAAAABAAAAAQAAAAIAAAABAAAAAQAAAAHAAAABgAAAAgAAAAIAAAABAAAAAQAAAAJAAAACQAAAAcAAAAEAAAACgAAAAgAAAAEAAAABwAAAEsAAABAAAAAMAAAAAUAAAAgAAAAAQAAAAEAAAAQAAAAAAAAAAAAAAApAQAAgAAAAAAAAAAAAAAAKQEAAIAAAAAlAAAADAAAAAIAAAAnAAAAGAAAAAUAAAAAAAAA////AAAAAAAlAAAADAAAAAUAAABMAAAAZAAAAAAAAABQAAAAKAEAAHwAAAAAAAAAUAAAACk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hIAAAAMAAAAAQAAAB4AAAAYAAAACQAAAFAAAAAAAQAAXQAAACUAAAAMAAAAAQAAAFQAAADYAAAACgAAAFAAAACPAAAAXAAAAAEAAAAAANhBVVXVQQoAAABQAAAAFwAAAEwAAAAAAAAAAAAAAAAAAAD//////////3wAAABUAEgAQQBNAEkATABBACAASQBTAFIAQQBFAEwAIABEAE8AUwAgAFIARQBJAFMANC4GAAAACAAAAAcAAAAKAAAAAwAAAAUAAAAHAAAAAwAAAAMAAAAGAAAABwAAAAcAAAAGAAAABQAAAAMAAAAIAAAACQAAAAYAAAADAAAABwAAAAYAAAADAAAABgAAAEsAAABAAAAAMAAAAAUAAAAgAAAAAQAAAAEAAAAQAAAAAAAAAAAAAAApAQAAgAAAAAAAAAAAAAAAKQEAAIAAAAAlAAAADAAAAAIAAAAnAAAAGAAAAAUAAAAAAAAA////AAAAAAAlAAAADAAAAAUAAABMAAAAZAAAAAkAAABgAAAA/wAAAGwAAAAJAAAAYAAAAPcAAAANAAAAIQDwAAAAAAAAAAAAAACAPwAAAAAAAAAAAACAPwAAAAAAAAAAAAAAAAAAAAAAAAAAAAAAAAAAAAAAAAAAJQAAAAwAAAAAAACAKAAAAAwAAAAFAAAAJQAAAAwAAAABAAAAGAAAAAwAAAAAAAACEgAAAAwAAAABAAAAHgAAABgAAAAJAAAAYAAAAAABAABtAAAAJQAAAAwAAAABAAAAVAAAALQAAAAKAAAAYAAAAGsAAABsAAAAAQAAAAAA2EFVVdVBCgAAAGAAAAARAAAATAAAAAAAAAAAAAAAAAAAAP//////////cAAAAEUATgBHAEUATgBIAEUASQBSAEEAIABDAEkAVgBJAEwAIAC0LgYAAAAIAAAACAAAAAYAAAAIAAAACAAAAAYAAAADAAAABwAAAAcAAAADAAAABwAAAAMAAAAHAAAAAwAAAAUAAAADAAAASwAAAEAAAAAwAAAABQAAACAAAAABAAAAAQAAABAAAAAAAAAAAAAAACkBAACAAAAAAAAAAAAAAAApAQAAgAAAACUAAAAMAAAAAgAAACcAAAAYAAAABQAAAAAAAAD///8AAAAAACUAAAAMAAAABQAAAEwAAABkAAAACQAAAHAAAAAfAQAAfAAAAAkAAABwAAAAFwEAAA0AAAAhAPAAAAAAAAAAAAAAAIA/AAAAAAAAAAAAAIA/AAAAAAAAAAAAAAAAAAAAAAAAAAAAAAAAAAAAAAAAAAAlAAAADAAAAAAAAIAoAAAADAAAAAUAAAAlAAAADAAAAAEAAAAYAAAADAAAAAAAAAISAAAADAAAAAEAAAAWAAAADAAAAAAAAABUAAAAdAEAAAoAAABwAAAAHgEAAHwAAAABAAAAAADYQVVV1UEKAAAAcAAAADEAAABMAAAABAAAAAkAAABwAAAAIAEAAH0AAACwAAAAQQBzAHMAaQBuAGEAZABvACAAcABvAHIAOgAgAFQASABBAE0ASQBMAEEAIABJAFMAUgBBAEUATAAgAEQATwBTACAAUgBFAEkAUwA6ADAAOQA5ADQANAA4ADAANQA2ADMANwAOLwcAAAAFAAAABQAAAAMAAAAHAAAABgAAAAcAAAAHAAAAAwAAAAcAAAAHAAAABAAAAAMAAAADAAAABgAAAAgAAAAHAAAACgAAAAMAAAAFAAAABwAAAAMAAAADAAAABgAAAAcAAAAHAAAABgAAAAUAAAADAAAACAAAAAkAAAAGAAAAAwAAAAcAAAAGAAAAAwAAAAYAAAADAAAABgAAAAYAAAAGAAAABgAAAAYAAAAGAAAABgAAAAYAAAAGAAAABgAAAAY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PLANILHA CONVÊNIO</vt:lpstr>
      <vt:lpstr>CRONOGRAMA</vt:lpstr>
      <vt:lpstr>CRONOGRAMA!Area_de_impressao</vt:lpstr>
      <vt:lpstr>'PLANILHA CONVÊNIO'!Area_de_impressao</vt:lpstr>
      <vt:lpstr>'PLANILHA CONVÊNIO'!Print_Area</vt:lpstr>
      <vt:lpstr>'PLANILHA CONVÊNIO'!Print_Titles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Usuario</cp:lastModifiedBy>
  <cp:lastPrinted>2023-04-24T12:15:13Z</cp:lastPrinted>
  <dcterms:created xsi:type="dcterms:W3CDTF">2012-05-28T19:15:19Z</dcterms:created>
  <dcterms:modified xsi:type="dcterms:W3CDTF">2023-05-03T14:26:23Z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