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95ED42B0-A402-43D9-8E2D-7BCDA5CA8F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-PLE" sheetId="1" r:id="rId1"/>
  </sheets>
  <calcPr calcId="191029"/>
</workbook>
</file>

<file path=xl/calcChain.xml><?xml version="1.0" encoding="utf-8"?>
<calcChain xmlns="http://schemas.openxmlformats.org/spreadsheetml/2006/main">
  <c r="K64" i="1" l="1"/>
  <c r="S64" i="1" s="1"/>
  <c r="L64" i="1" s="1"/>
  <c r="F64" i="1"/>
  <c r="K63" i="1"/>
  <c r="S63" i="1" s="1"/>
  <c r="L63" i="1" s="1"/>
  <c r="F63" i="1"/>
  <c r="K60" i="1"/>
  <c r="S60" i="1" s="1"/>
  <c r="F60" i="1"/>
  <c r="S57" i="1"/>
  <c r="K57" i="1"/>
  <c r="S59" i="1" s="1"/>
  <c r="F57" i="1"/>
  <c r="K54" i="1"/>
  <c r="S54" i="1" s="1"/>
  <c r="F54" i="1"/>
  <c r="K52" i="1"/>
  <c r="S52" i="1" s="1"/>
  <c r="L52" i="1" s="1"/>
  <c r="F52" i="1"/>
  <c r="K51" i="1"/>
  <c r="S51" i="1" s="1"/>
  <c r="L51" i="1" s="1"/>
  <c r="F51" i="1"/>
  <c r="K50" i="1"/>
  <c r="S50" i="1" s="1"/>
  <c r="L50" i="1" s="1"/>
  <c r="F50" i="1"/>
  <c r="S47" i="1"/>
  <c r="K47" i="1"/>
  <c r="S49" i="1" s="1"/>
  <c r="F47" i="1"/>
  <c r="K45" i="1"/>
  <c r="S45" i="1" s="1"/>
  <c r="F45" i="1"/>
  <c r="K43" i="1"/>
  <c r="S43" i="1" s="1"/>
  <c r="L43" i="1" s="1"/>
  <c r="F43" i="1"/>
  <c r="K42" i="1"/>
  <c r="S42" i="1" s="1"/>
  <c r="L42" i="1" s="1"/>
  <c r="F42" i="1"/>
  <c r="K41" i="1"/>
  <c r="S41" i="1" s="1"/>
  <c r="L41" i="1" s="1"/>
  <c r="F41" i="1"/>
  <c r="K40" i="1"/>
  <c r="S40" i="1" s="1"/>
  <c r="L40" i="1" s="1"/>
  <c r="F40" i="1"/>
  <c r="K39" i="1"/>
  <c r="S39" i="1" s="1"/>
  <c r="L39" i="1" s="1"/>
  <c r="F39" i="1"/>
  <c r="K38" i="1"/>
  <c r="S38" i="1" s="1"/>
  <c r="L38" i="1" s="1"/>
  <c r="F38" i="1"/>
  <c r="K35" i="1"/>
  <c r="S36" i="1" s="1"/>
  <c r="F35" i="1"/>
  <c r="K33" i="1"/>
  <c r="S33" i="1" s="1"/>
  <c r="F33" i="1"/>
  <c r="K31" i="1"/>
  <c r="S32" i="1" s="1"/>
  <c r="F31" i="1"/>
  <c r="S29" i="1"/>
  <c r="L29" i="1" s="1"/>
  <c r="K29" i="1"/>
  <c r="S30" i="1" s="1"/>
  <c r="F29" i="1"/>
  <c r="S28" i="1"/>
  <c r="S27" i="1"/>
  <c r="K27" i="1"/>
  <c r="F27" i="1"/>
  <c r="K25" i="1"/>
  <c r="S25" i="1" s="1"/>
  <c r="F25" i="1"/>
  <c r="K23" i="1"/>
  <c r="S24" i="1" s="1"/>
  <c r="F23" i="1"/>
  <c r="S21" i="1"/>
  <c r="K21" i="1"/>
  <c r="S22" i="1" s="1"/>
  <c r="F21" i="1"/>
  <c r="K18" i="1"/>
  <c r="S18" i="1" s="1"/>
  <c r="F18" i="1"/>
  <c r="K16" i="1"/>
  <c r="S17" i="1" s="1"/>
  <c r="F16" i="1"/>
  <c r="K14" i="1"/>
  <c r="S15" i="1" s="1"/>
  <c r="F14" i="1"/>
  <c r="K10" i="1"/>
  <c r="S11" i="1" s="1"/>
  <c r="F10" i="1"/>
  <c r="K6" i="1"/>
  <c r="S6" i="1" s="1"/>
  <c r="F6" i="1"/>
  <c r="K4" i="1"/>
  <c r="S5" i="1" s="1"/>
  <c r="F4" i="1"/>
  <c r="S14" i="1" l="1"/>
  <c r="L14" i="1" s="1"/>
  <c r="L37" i="1"/>
  <c r="S48" i="1"/>
  <c r="L47" i="1" s="1"/>
  <c r="S35" i="1"/>
  <c r="L35" i="1" s="1"/>
  <c r="L27" i="1"/>
  <c r="L21" i="1"/>
  <c r="S7" i="1"/>
  <c r="L6" i="1" s="1"/>
  <c r="S12" i="1"/>
  <c r="S19" i="1"/>
  <c r="L18" i="1" s="1"/>
  <c r="S26" i="1"/>
  <c r="L25" i="1" s="1"/>
  <c r="S34" i="1"/>
  <c r="L33" i="1" s="1"/>
  <c r="S46" i="1"/>
  <c r="L45" i="1" s="1"/>
  <c r="S55" i="1"/>
  <c r="S61" i="1"/>
  <c r="S62" i="1"/>
  <c r="S4" i="1"/>
  <c r="L4" i="1" s="1"/>
  <c r="S10" i="1"/>
  <c r="S16" i="1"/>
  <c r="L16" i="1" s="1"/>
  <c r="S23" i="1"/>
  <c r="L23" i="1" s="1"/>
  <c r="S31" i="1"/>
  <c r="L31" i="1" s="1"/>
  <c r="S58" i="1"/>
  <c r="L57" i="1" s="1"/>
  <c r="S8" i="1"/>
  <c r="S56" i="1"/>
  <c r="L60" i="1" l="1"/>
  <c r="L54" i="1"/>
  <c r="L53" i="1" s="1"/>
  <c r="L44" i="1"/>
  <c r="L13" i="1"/>
  <c r="L20" i="1"/>
  <c r="L10" i="1"/>
  <c r="L9" i="1" s="1"/>
  <c r="L3" i="1"/>
  <c r="S65" i="1" l="1"/>
  <c r="S66" i="1" s="1"/>
</calcChain>
</file>

<file path=xl/sharedStrings.xml><?xml version="1.0" encoding="utf-8"?>
<sst xmlns="http://schemas.openxmlformats.org/spreadsheetml/2006/main" count="535" uniqueCount="129">
  <si>
    <t>Nivel</t>
  </si>
  <si>
    <t>N° Macrosserviço / Serviço</t>
  </si>
  <si>
    <t>Fonte</t>
  </si>
  <si>
    <t>Código</t>
  </si>
  <si>
    <t>Descrição Macrosserviço / Serviço</t>
  </si>
  <si>
    <t>Qtd. (valor calculado)</t>
  </si>
  <si>
    <t>Und.</t>
  </si>
  <si>
    <t>Custo Unitário Referência</t>
  </si>
  <si>
    <t>Custo Unitário</t>
  </si>
  <si>
    <t>BDI</t>
  </si>
  <si>
    <t>Preço Unitário (valor calculado)</t>
  </si>
  <si>
    <t>Preço Total (valor calculado)</t>
  </si>
  <si>
    <t>Observação</t>
  </si>
  <si>
    <t>N° Evento</t>
  </si>
  <si>
    <t>Evento</t>
  </si>
  <si>
    <t>N° Frente de Obra</t>
  </si>
  <si>
    <t>Frente de Obra</t>
  </si>
  <si>
    <t>Qtd.</t>
  </si>
  <si>
    <t>Valor</t>
  </si>
  <si>
    <t>Macrosserviço</t>
  </si>
  <si>
    <t>1</t>
  </si>
  <si>
    <t/>
  </si>
  <si>
    <t>INSTALAÇÕES INICIAIS DA OBRA</t>
  </si>
  <si>
    <t>Serviço</t>
  </si>
  <si>
    <t>1.1</t>
  </si>
  <si>
    <t>SINAPI</t>
  </si>
  <si>
    <t>103689</t>
  </si>
  <si>
    <t>FORNECIMENTO E INSTALAÇÃO DE PLACA DE OBRA COM CHAPA GALVANIZADA E ESTRUTURA DE MADEIRA. AF_03/2022_PS</t>
  </si>
  <si>
    <t>M2</t>
  </si>
  <si>
    <t>ESTRADA DA CAIÇARA</t>
  </si>
  <si>
    <t>2</t>
  </si>
  <si>
    <t>ESTRADA DA VARGEM GRANDE</t>
  </si>
  <si>
    <t>1.2</t>
  </si>
  <si>
    <t>Composição</t>
  </si>
  <si>
    <t>007</t>
  </si>
  <si>
    <t>LOCAÇÃO DE PONTO PARA REFERÊNCIA TOPOGRÁFICA</t>
  </si>
  <si>
    <t>M</t>
  </si>
  <si>
    <t>3</t>
  </si>
  <si>
    <t>ESTRADA DA VARGEM GRANDE (RECAPEAMENTO)</t>
  </si>
  <si>
    <t>ADMINISTRAÇÃO LOCAL DA OBRA</t>
  </si>
  <si>
    <t>2.1</t>
  </si>
  <si>
    <t>001</t>
  </si>
  <si>
    <t>UN</t>
  </si>
  <si>
    <t>SERVIÇOS DE TERRAPLENAGEM</t>
  </si>
  <si>
    <t>3.1</t>
  </si>
  <si>
    <t>100577</t>
  </si>
  <si>
    <t>REGULARIZAÇÃO E COMPACTAÇÃO DE SUBLEITO DE SOLO PREDOMINANTEMENTE ARENOSO, PARA OBRAS DE CONSTRUÇÃO DE PAVIMENTOS. AF_09/2024</t>
  </si>
  <si>
    <t>SERVIÇOS DE TRERRAPLENAGEM</t>
  </si>
  <si>
    <t>3.2</t>
  </si>
  <si>
    <t>96396</t>
  </si>
  <si>
    <t>CONSTRUÇÃO DE BASE E SUB-BASE PARA PAVIMENTAÇÃO DE BRITA GRADUADA SIMPLES, COM ESPESSURA DE 15 CM - EXCLUSIVE CARGA E TRANSPORTE. AF_09/2024</t>
  </si>
  <si>
    <t>M3</t>
  </si>
  <si>
    <t>3.3</t>
  </si>
  <si>
    <t>95877</t>
  </si>
  <si>
    <t>TRANSPORTE COM CAMINHÃO BASCULANTE DE 18 M³, EM VIA URBANA PAVIMENTADA, DMT ATÉ 30 KM (UNIDADE: M3XKM). AF_07/2020</t>
  </si>
  <si>
    <t>M3XKM</t>
  </si>
  <si>
    <t>4</t>
  </si>
  <si>
    <t>SERVIÇOS DE PAVIMENTAÇÃO (IMPLANTAÇÃO ASFÁLTICA)</t>
  </si>
  <si>
    <t>4.1</t>
  </si>
  <si>
    <t>Outros</t>
  </si>
  <si>
    <t>4011351</t>
  </si>
  <si>
    <t>IMPRIMAÇÃO COM ASFALTO DILUÍDO</t>
  </si>
  <si>
    <t>COMPOSIÇÃO SICRO</t>
  </si>
  <si>
    <t>4.2</t>
  </si>
  <si>
    <t>002</t>
  </si>
  <si>
    <t>FORNECIMENTO DE EMULSÃO ASFÁLTICA PARA IMPRIMAÇÃO - CM-30 - REF.SICRO COD. 4011351 - CONFORME COMPOSIÇÃO DE COMPARATIVO DE AQUISIÇÃO E TRANSPORTE DE MATERIAL BETUMINOSO</t>
  </si>
  <si>
    <t>4.3</t>
  </si>
  <si>
    <t>003</t>
  </si>
  <si>
    <t>TRANSPORTE DE EMULSÃO ASFÁLTICA ATÉ O CANTEIRO DE OBRAS - CONFORME COMPOSIÇÃO DE COMPARATIVO DE AQUISIÇÃO E TRANSPORTE DE MATERIAL BETUMINOSO (CM-30)</t>
  </si>
  <si>
    <t>T</t>
  </si>
  <si>
    <t>4.4</t>
  </si>
  <si>
    <t>4011353</t>
  </si>
  <si>
    <t>PINTURA DE LIGAÇÃO</t>
  </si>
  <si>
    <t>4.5</t>
  </si>
  <si>
    <t>004</t>
  </si>
  <si>
    <t>FORNECIMENTO DE  RR1-C - REF.SICRO COD. 4011353 - CONFORME COMPOSIÇÃO DE COMPARATIVO DE AQUISIÇÃO E TRANSPORTE DE MATERIAL BETUMINOSO</t>
  </si>
  <si>
    <t>4.6</t>
  </si>
  <si>
    <t>005</t>
  </si>
  <si>
    <t>TRANSPORTE DE EMULSÃO ASFÁLTICA ATÉ O CANTEIRO DE OBRAS - CONFORME COMPOSIÇÃO DE COMPARATIVO DE AQUISIÇÃO E TRANSPORTE DE MATERIAL BETUMINOSO (RR1-C)</t>
  </si>
  <si>
    <t>4.7</t>
  </si>
  <si>
    <t>95995</t>
  </si>
  <si>
    <t>EXECUÇÃO DE PAVIMENTO COM APLICAÇÃO DE CONCRETO ASFÁLTICO, CAMADA DE ROLAMENTO - EXCLUSIVE CARGA E TRANSPORTE. AF_11/2019</t>
  </si>
  <si>
    <t>4.8</t>
  </si>
  <si>
    <t>5</t>
  </si>
  <si>
    <t>SERVIÇOS DE PAVIMENTAÇÃO (RECAPEAMENTO ASFÁLTICO)</t>
  </si>
  <si>
    <t>5.1</t>
  </si>
  <si>
    <t>5.2</t>
  </si>
  <si>
    <t>5.3</t>
  </si>
  <si>
    <t>5.4</t>
  </si>
  <si>
    <t>95996</t>
  </si>
  <si>
    <t>EXECUÇÃO DE PAVIMENTO COM APLICAÇÃO DE CONCRETO ASFÁLTICO, CAMADA DE BINDER - EXCLUSIVE CARGA E TRANSPORTE. AF_11/2019</t>
  </si>
  <si>
    <t>5.5</t>
  </si>
  <si>
    <t>5.6</t>
  </si>
  <si>
    <t>6</t>
  </si>
  <si>
    <t>OBRAS COMPLEMENTARES</t>
  </si>
  <si>
    <t>6.1</t>
  </si>
  <si>
    <t>94289</t>
  </si>
  <si>
    <t>EXECUÇÃO DE SARJETA DE CONCRETO USINADO, MOLDADA  IN LOCO  EM TRECHO RETO, 45 CM BASE X 10 CM ALTURA. AF_01/2024</t>
  </si>
  <si>
    <t>6.2</t>
  </si>
  <si>
    <t>94277</t>
  </si>
  <si>
    <t>ASSENTAMENTO DE GUIA (MEIO-FIO) EM TRECHO RETO, CONFECCIONADA EM CONCRETO PRÉ-FABRICADO, DIMENSÕES 80X08X08X25 CM (COMPRIMENTO X BASE INFERIOR X BASE SUPERIOR X ALTURA). AF_01/2024</t>
  </si>
  <si>
    <t>6.3</t>
  </si>
  <si>
    <t>EXECUÇÃO DE SARJETA DE CONCRETO, MOLDADA IN LOCO EM TRECHO RETO, 45CM DE BASE X 6CM DE ALTURA (PARA ÁREA DE RECAPEAMENTO ASFÁLTICO)</t>
  </si>
  <si>
    <t>6.4</t>
  </si>
  <si>
    <t>104796</t>
  </si>
  <si>
    <t>DEMOLIÇÃO DE GUIAS, SARJETAS OU SARJETÕES, DE FORMA MECANIZADA, SEM REAPROVEITAMENTO. AF_09/2023</t>
  </si>
  <si>
    <t>6.5</t>
  </si>
  <si>
    <t>95875</t>
  </si>
  <si>
    <t>TRANSPORTE COM CAMINHÃO BASCULANTE DE 10 M³, EM VIA URBANA PAVIMENTADA, DMT ATÉ 30 KM (UNIDADE: M3XKM). AF_07/2020</t>
  </si>
  <si>
    <t>7</t>
  </si>
  <si>
    <t>SINALIZAÇÃO VIÁRIA</t>
  </si>
  <si>
    <t>7.1</t>
  </si>
  <si>
    <t>102512</t>
  </si>
  <si>
    <t>PINTURA DE EIXO VIÁRIO SOBRE ASFALTO COM TINTA RETRORREFLETIVA A BASE DE RESINA ACRÍLICA COM MICROESFERAS DE VIDRO, APLICAÇÃO MECÂNICA COM DEMARCADORA AUTOPROPELIDA. AF_05/2021</t>
  </si>
  <si>
    <t>7.3</t>
  </si>
  <si>
    <t>5213571</t>
  </si>
  <si>
    <t>PLACA EM AÇO - PELÍCULA I + III - FORNECIMENTO E IMPLANTAÇÃO</t>
  </si>
  <si>
    <t>7.4</t>
  </si>
  <si>
    <t>5213863</t>
  </si>
  <si>
    <t>SUPORTE METÁLICO GALVANIZADO PARA PLACA DE ADVERTÊNCIA OU REGULAMENTAÇÃO - LADO OU DIÂMETRO DE 0,60 M - FORNECIMENTO E IMPLANTAÇÃO</t>
  </si>
  <si>
    <t>7.5</t>
  </si>
  <si>
    <t>5213360</t>
  </si>
  <si>
    <t>TACHA REFLETIVA EM PLÁSTICO INJETADO - BIDIRECIONAL TIPO I - COM UM PINO - FORNECIMENTO E COLOCAÇÃO</t>
  </si>
  <si>
    <t>7.6</t>
  </si>
  <si>
    <t>102509</t>
  </si>
  <si>
    <t>PINTURA DE FAIXA DE PEDESTRE OU ZEBRADA TINTA RETRORREFLETIVA A BASE DE RESINA ACRÍLICA COM MICROESFERAS DE VIDRO, E = 30 CM, APLICAÇÃO MANUAL. AF_05/2021</t>
  </si>
  <si>
    <t>Total:</t>
  </si>
  <si>
    <t>Valor não utilizado (QCI):</t>
  </si>
  <si>
    <t>PLANILHA DE ORÇAMENTO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</si>
</sst>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R\$\ #,##0.00"/>
    <numFmt numFmtId="165" formatCode="#,##0.00%"/>
  </numFmts>
  <fonts count="331" x14ac:knownFonts="1">
    <font>
      <sz val="11"/>
      <color indexed="8"/>
      <name val="Calibri"/>
      <family val="2"/>
      <scheme val="minor"/>
    </font>
    <font>
      <b/>
      <sz val="10"/>
      <color indexed="9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bgColor indexed="49"/>
      </patternFill>
    </fill>
    <fill>
      <patternFill patternType="none"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0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" fontId="35" fillId="0" borderId="0" xfId="0" applyNumberFormat="1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4" fontId="37" fillId="0" borderId="0" xfId="0" applyNumberFormat="1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4" fontId="39" fillId="0" borderId="0" xfId="0" applyNumberFormat="1" applyFont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0" fontId="41" fillId="3" borderId="1" xfId="0" applyFont="1" applyFill="1" applyBorder="1" applyAlignment="1">
      <alignment horizontal="center" vertical="center" wrapText="1"/>
    </xf>
    <xf numFmtId="164" fontId="41" fillId="3" borderId="1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4" fontId="49" fillId="0" borderId="0" xfId="0" applyNumberFormat="1" applyFont="1" applyAlignment="1">
      <alignment horizontal="center" vertical="center"/>
    </xf>
    <xf numFmtId="164" fontId="50" fillId="0" borderId="0" xfId="0" applyNumberFormat="1" applyFont="1" applyAlignment="1">
      <alignment horizontal="center" vertical="center"/>
    </xf>
    <xf numFmtId="4" fontId="51" fillId="0" borderId="0" xfId="0" applyNumberFormat="1" applyFont="1" applyAlignment="1">
      <alignment horizontal="center" vertical="center"/>
    </xf>
    <xf numFmtId="164" fontId="52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4" fontId="60" fillId="0" borderId="0" xfId="0" applyNumberFormat="1" applyFont="1" applyAlignment="1">
      <alignment horizontal="center" vertical="center"/>
    </xf>
    <xf numFmtId="164" fontId="61" fillId="0" borderId="0" xfId="0" applyNumberFormat="1" applyFont="1" applyAlignment="1">
      <alignment horizontal="center" vertical="center"/>
    </xf>
    <xf numFmtId="4" fontId="62" fillId="0" borderId="0" xfId="0" applyNumberFormat="1" applyFont="1" applyAlignment="1">
      <alignment horizontal="center" vertical="center"/>
    </xf>
    <xf numFmtId="164" fontId="63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4" fontId="71" fillId="0" borderId="0" xfId="0" applyNumberFormat="1" applyFont="1" applyAlignment="1">
      <alignment horizontal="center" vertical="center"/>
    </xf>
    <xf numFmtId="164" fontId="72" fillId="0" borderId="0" xfId="0" applyNumberFormat="1" applyFont="1" applyAlignment="1">
      <alignment horizontal="center" vertical="center"/>
    </xf>
    <xf numFmtId="4" fontId="73" fillId="0" borderId="0" xfId="0" applyNumberFormat="1" applyFont="1" applyAlignment="1">
      <alignment horizontal="center" vertical="center"/>
    </xf>
    <xf numFmtId="164" fontId="74" fillId="0" borderId="0" xfId="0" applyNumberFormat="1" applyFont="1" applyAlignment="1">
      <alignment horizontal="center" vertical="center"/>
    </xf>
    <xf numFmtId="0" fontId="75" fillId="3" borderId="1" xfId="0" applyFont="1" applyFill="1" applyBorder="1" applyAlignment="1">
      <alignment horizontal="center" vertical="center" wrapText="1"/>
    </xf>
    <xf numFmtId="164" fontId="75" fillId="3" borderId="1" xfId="0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4" fontId="83" fillId="0" borderId="0" xfId="0" applyNumberFormat="1" applyFont="1" applyAlignment="1">
      <alignment horizontal="center" vertical="center"/>
    </xf>
    <xf numFmtId="164" fontId="84" fillId="0" borderId="0" xfId="0" applyNumberFormat="1" applyFont="1" applyAlignment="1">
      <alignment horizontal="center" vertical="center"/>
    </xf>
    <xf numFmtId="4" fontId="85" fillId="0" borderId="0" xfId="0" applyNumberFormat="1" applyFont="1" applyAlignment="1">
      <alignment horizontal="center" vertical="center"/>
    </xf>
    <xf numFmtId="164" fontId="86" fillId="0" borderId="0" xfId="0" applyNumberFormat="1" applyFont="1" applyAlignment="1">
      <alignment horizontal="center" vertical="center"/>
    </xf>
    <xf numFmtId="0" fontId="87" fillId="0" borderId="0" xfId="0" applyFont="1" applyAlignment="1">
      <alignment horizontal="center" vertical="center" wrapText="1"/>
    </xf>
    <xf numFmtId="4" fontId="94" fillId="0" borderId="0" xfId="0" applyNumberFormat="1" applyFont="1" applyAlignment="1">
      <alignment horizontal="center" vertical="center"/>
    </xf>
    <xf numFmtId="164" fontId="95" fillId="0" borderId="0" xfId="0" applyNumberFormat="1" applyFont="1" applyAlignment="1">
      <alignment horizontal="center" vertical="center"/>
    </xf>
    <xf numFmtId="4" fontId="96" fillId="0" borderId="0" xfId="0" applyNumberFormat="1" applyFont="1" applyAlignment="1">
      <alignment horizontal="center" vertical="center"/>
    </xf>
    <xf numFmtId="164" fontId="97" fillId="0" borderId="0" xfId="0" applyNumberFormat="1" applyFont="1" applyAlignment="1">
      <alignment horizontal="center" vertical="center"/>
    </xf>
    <xf numFmtId="0" fontId="98" fillId="0" borderId="0" xfId="0" applyFont="1" applyAlignment="1">
      <alignment horizontal="center" vertical="center" wrapText="1"/>
    </xf>
    <xf numFmtId="4" fontId="105" fillId="0" borderId="0" xfId="0" applyNumberFormat="1" applyFont="1" applyAlignment="1">
      <alignment horizontal="center" vertical="center"/>
    </xf>
    <xf numFmtId="164" fontId="106" fillId="0" borderId="0" xfId="0" applyNumberFormat="1" applyFont="1" applyAlignment="1">
      <alignment horizontal="center" vertical="center"/>
    </xf>
    <xf numFmtId="4" fontId="107" fillId="0" borderId="0" xfId="0" applyNumberFormat="1" applyFont="1" applyAlignment="1">
      <alignment horizontal="center" vertical="center"/>
    </xf>
    <xf numFmtId="164" fontId="108" fillId="0" borderId="0" xfId="0" applyNumberFormat="1" applyFont="1" applyAlignment="1">
      <alignment horizontal="center" vertical="center"/>
    </xf>
    <xf numFmtId="0" fontId="109" fillId="0" borderId="0" xfId="0" applyFont="1" applyAlignment="1">
      <alignment horizontal="center" vertical="center" wrapText="1"/>
    </xf>
    <xf numFmtId="4" fontId="116" fillId="0" borderId="0" xfId="0" applyNumberFormat="1" applyFont="1" applyAlignment="1">
      <alignment horizontal="center" vertical="center"/>
    </xf>
    <xf numFmtId="164" fontId="117" fillId="0" borderId="0" xfId="0" applyNumberFormat="1" applyFont="1" applyAlignment="1">
      <alignment horizontal="center" vertical="center"/>
    </xf>
    <xf numFmtId="4" fontId="118" fillId="0" borderId="0" xfId="0" applyNumberFormat="1" applyFont="1" applyAlignment="1">
      <alignment horizontal="center" vertical="center"/>
    </xf>
    <xf numFmtId="164" fontId="119" fillId="0" borderId="0" xfId="0" applyNumberFormat="1" applyFont="1" applyAlignment="1">
      <alignment horizontal="center" vertical="center"/>
    </xf>
    <xf numFmtId="0" fontId="120" fillId="0" borderId="0" xfId="0" applyFont="1" applyAlignment="1">
      <alignment horizontal="center" vertical="center" wrapText="1"/>
    </xf>
    <xf numFmtId="4" fontId="127" fillId="0" borderId="0" xfId="0" applyNumberFormat="1" applyFont="1" applyAlignment="1">
      <alignment horizontal="center" vertical="center"/>
    </xf>
    <xf numFmtId="164" fontId="128" fillId="0" borderId="0" xfId="0" applyNumberFormat="1" applyFont="1" applyAlignment="1">
      <alignment horizontal="center" vertical="center"/>
    </xf>
    <xf numFmtId="4" fontId="129" fillId="0" borderId="0" xfId="0" applyNumberFormat="1" applyFont="1" applyAlignment="1">
      <alignment horizontal="center" vertical="center"/>
    </xf>
    <xf numFmtId="164" fontId="130" fillId="0" borderId="0" xfId="0" applyNumberFormat="1" applyFont="1" applyAlignment="1">
      <alignment horizontal="center" vertical="center"/>
    </xf>
    <xf numFmtId="0" fontId="131" fillId="0" borderId="0" xfId="0" applyFont="1" applyAlignment="1">
      <alignment horizontal="center" vertical="center" wrapText="1"/>
    </xf>
    <xf numFmtId="4" fontId="138" fillId="0" borderId="0" xfId="0" applyNumberFormat="1" applyFont="1" applyAlignment="1">
      <alignment horizontal="center" vertical="center"/>
    </xf>
    <xf numFmtId="164" fontId="139" fillId="0" borderId="0" xfId="0" applyNumberFormat="1" applyFont="1" applyAlignment="1">
      <alignment horizontal="center" vertical="center"/>
    </xf>
    <xf numFmtId="4" fontId="140" fillId="0" borderId="0" xfId="0" applyNumberFormat="1" applyFont="1" applyAlignment="1">
      <alignment horizontal="center" vertical="center"/>
    </xf>
    <xf numFmtId="164" fontId="141" fillId="0" borderId="0" xfId="0" applyNumberFormat="1" applyFont="1" applyAlignment="1">
      <alignment horizontal="center" vertical="center"/>
    </xf>
    <xf numFmtId="0" fontId="142" fillId="0" borderId="0" xfId="0" applyFont="1" applyAlignment="1">
      <alignment horizontal="center" vertical="center" wrapText="1"/>
    </xf>
    <xf numFmtId="4" fontId="149" fillId="0" borderId="0" xfId="0" applyNumberFormat="1" applyFont="1" applyAlignment="1">
      <alignment horizontal="center" vertical="center"/>
    </xf>
    <xf numFmtId="164" fontId="150" fillId="0" borderId="0" xfId="0" applyNumberFormat="1" applyFont="1" applyAlignment="1">
      <alignment horizontal="center" vertical="center"/>
    </xf>
    <xf numFmtId="4" fontId="151" fillId="0" borderId="0" xfId="0" applyNumberFormat="1" applyFont="1" applyAlignment="1">
      <alignment horizontal="center" vertical="center"/>
    </xf>
    <xf numFmtId="164" fontId="152" fillId="0" borderId="0" xfId="0" applyNumberFormat="1" applyFont="1" applyAlignment="1">
      <alignment horizontal="center" vertical="center"/>
    </xf>
    <xf numFmtId="0" fontId="153" fillId="0" borderId="0" xfId="0" applyFont="1" applyAlignment="1">
      <alignment horizontal="center" vertical="center" wrapText="1"/>
    </xf>
    <xf numFmtId="4" fontId="160" fillId="0" borderId="0" xfId="0" applyNumberFormat="1" applyFont="1" applyAlignment="1">
      <alignment horizontal="center" vertical="center"/>
    </xf>
    <xf numFmtId="164" fontId="161" fillId="0" borderId="0" xfId="0" applyNumberFormat="1" applyFont="1" applyAlignment="1">
      <alignment horizontal="center" vertical="center"/>
    </xf>
    <xf numFmtId="4" fontId="162" fillId="0" borderId="0" xfId="0" applyNumberFormat="1" applyFont="1" applyAlignment="1">
      <alignment horizontal="center" vertical="center"/>
    </xf>
    <xf numFmtId="164" fontId="163" fillId="0" borderId="0" xfId="0" applyNumberFormat="1" applyFont="1" applyAlignment="1">
      <alignment horizontal="center" vertical="center"/>
    </xf>
    <xf numFmtId="0" fontId="164" fillId="3" borderId="1" xfId="0" applyFont="1" applyFill="1" applyBorder="1" applyAlignment="1">
      <alignment horizontal="center" vertical="center" wrapText="1"/>
    </xf>
    <xf numFmtId="164" fontId="164" fillId="3" borderId="1" xfId="0" applyNumberFormat="1" applyFont="1" applyFill="1" applyBorder="1" applyAlignment="1">
      <alignment horizontal="center" vertical="center" wrapText="1"/>
    </xf>
    <xf numFmtId="0" fontId="165" fillId="0" borderId="0" xfId="0" applyFont="1" applyAlignment="1">
      <alignment horizontal="center" vertical="center" wrapText="1"/>
    </xf>
    <xf numFmtId="4" fontId="166" fillId="0" borderId="0" xfId="0" applyNumberFormat="1" applyFont="1" applyAlignment="1">
      <alignment horizontal="center" vertical="center"/>
    </xf>
    <xf numFmtId="164" fontId="167" fillId="0" borderId="0" xfId="0" applyNumberFormat="1" applyFont="1" applyAlignment="1">
      <alignment horizontal="center" vertical="center"/>
    </xf>
    <xf numFmtId="164" fontId="168" fillId="0" borderId="0" xfId="0" applyNumberFormat="1" applyFont="1" applyAlignment="1">
      <alignment horizontal="center" vertical="center"/>
    </xf>
    <xf numFmtId="165" fontId="169" fillId="0" borderId="0" xfId="0" applyNumberFormat="1" applyFont="1" applyAlignment="1">
      <alignment horizontal="center" vertical="center"/>
    </xf>
    <xf numFmtId="164" fontId="170" fillId="0" borderId="0" xfId="0" applyNumberFormat="1" applyFont="1" applyAlignment="1">
      <alignment horizontal="center" vertical="center"/>
    </xf>
    <xf numFmtId="164" fontId="171" fillId="0" borderId="0" xfId="0" applyNumberFormat="1" applyFont="1" applyAlignment="1">
      <alignment horizontal="center" vertical="center" wrapText="1"/>
    </xf>
    <xf numFmtId="4" fontId="172" fillId="0" borderId="0" xfId="0" applyNumberFormat="1" applyFont="1" applyAlignment="1">
      <alignment horizontal="center" vertical="center"/>
    </xf>
    <xf numFmtId="164" fontId="173" fillId="0" borderId="0" xfId="0" applyNumberFormat="1" applyFont="1" applyAlignment="1">
      <alignment horizontal="center" vertical="center"/>
    </xf>
    <xf numFmtId="0" fontId="174" fillId="0" borderId="0" xfId="0" applyFont="1" applyAlignment="1">
      <alignment horizontal="center" vertical="center" wrapText="1"/>
    </xf>
    <xf numFmtId="4" fontId="175" fillId="0" borderId="0" xfId="0" applyNumberFormat="1" applyFont="1" applyAlignment="1">
      <alignment horizontal="center" vertical="center"/>
    </xf>
    <xf numFmtId="164" fontId="176" fillId="0" borderId="0" xfId="0" applyNumberFormat="1" applyFont="1" applyAlignment="1">
      <alignment horizontal="center" vertical="center"/>
    </xf>
    <xf numFmtId="164" fontId="177" fillId="0" borderId="0" xfId="0" applyNumberFormat="1" applyFont="1" applyAlignment="1">
      <alignment horizontal="center" vertical="center"/>
    </xf>
    <xf numFmtId="165" fontId="178" fillId="0" borderId="0" xfId="0" applyNumberFormat="1" applyFont="1" applyAlignment="1">
      <alignment horizontal="center" vertical="center"/>
    </xf>
    <xf numFmtId="164" fontId="179" fillId="0" borderId="0" xfId="0" applyNumberFormat="1" applyFont="1" applyAlignment="1">
      <alignment horizontal="center" vertical="center"/>
    </xf>
    <xf numFmtId="164" fontId="180" fillId="0" borderId="0" xfId="0" applyNumberFormat="1" applyFont="1" applyAlignment="1">
      <alignment horizontal="center" vertical="center" wrapText="1"/>
    </xf>
    <xf numFmtId="4" fontId="181" fillId="0" borderId="0" xfId="0" applyNumberFormat="1" applyFont="1" applyAlignment="1">
      <alignment horizontal="center" vertical="center"/>
    </xf>
    <xf numFmtId="164" fontId="182" fillId="0" borderId="0" xfId="0" applyNumberFormat="1" applyFont="1" applyAlignment="1">
      <alignment horizontal="center" vertical="center"/>
    </xf>
    <xf numFmtId="0" fontId="183" fillId="0" borderId="0" xfId="0" applyFont="1" applyAlignment="1">
      <alignment horizontal="center" vertical="center" wrapText="1"/>
    </xf>
    <xf numFmtId="4" fontId="184" fillId="0" borderId="0" xfId="0" applyNumberFormat="1" applyFont="1" applyAlignment="1">
      <alignment horizontal="center" vertical="center"/>
    </xf>
    <xf numFmtId="164" fontId="185" fillId="0" borderId="0" xfId="0" applyNumberFormat="1" applyFont="1" applyAlignment="1">
      <alignment horizontal="center" vertical="center"/>
    </xf>
    <xf numFmtId="164" fontId="186" fillId="0" borderId="0" xfId="0" applyNumberFormat="1" applyFont="1" applyAlignment="1">
      <alignment horizontal="center" vertical="center"/>
    </xf>
    <xf numFmtId="165" fontId="187" fillId="0" borderId="0" xfId="0" applyNumberFormat="1" applyFont="1" applyAlignment="1">
      <alignment horizontal="center" vertical="center"/>
    </xf>
    <xf numFmtId="164" fontId="188" fillId="0" borderId="0" xfId="0" applyNumberFormat="1" applyFont="1" applyAlignment="1">
      <alignment horizontal="center" vertical="center"/>
    </xf>
    <xf numFmtId="164" fontId="189" fillId="0" borderId="0" xfId="0" applyNumberFormat="1" applyFont="1" applyAlignment="1">
      <alignment horizontal="center" vertical="center" wrapText="1"/>
    </xf>
    <xf numFmtId="4" fontId="190" fillId="0" borderId="0" xfId="0" applyNumberFormat="1" applyFont="1" applyAlignment="1">
      <alignment horizontal="center" vertical="center"/>
    </xf>
    <xf numFmtId="164" fontId="191" fillId="0" borderId="0" xfId="0" applyNumberFormat="1" applyFont="1" applyAlignment="1">
      <alignment horizontal="center" vertical="center"/>
    </xf>
    <xf numFmtId="0" fontId="192" fillId="0" borderId="0" xfId="0" applyFont="1" applyAlignment="1">
      <alignment horizontal="center" vertical="center" wrapText="1"/>
    </xf>
    <xf numFmtId="4" fontId="193" fillId="0" borderId="0" xfId="0" applyNumberFormat="1" applyFont="1" applyAlignment="1">
      <alignment horizontal="center" vertical="center"/>
    </xf>
    <xf numFmtId="164" fontId="194" fillId="0" borderId="0" xfId="0" applyNumberFormat="1" applyFont="1" applyAlignment="1">
      <alignment horizontal="center" vertical="center"/>
    </xf>
    <xf numFmtId="164" fontId="195" fillId="0" borderId="0" xfId="0" applyNumberFormat="1" applyFont="1" applyAlignment="1">
      <alignment horizontal="center" vertical="center"/>
    </xf>
    <xf numFmtId="165" fontId="196" fillId="0" borderId="0" xfId="0" applyNumberFormat="1" applyFont="1" applyAlignment="1">
      <alignment horizontal="center" vertical="center"/>
    </xf>
    <xf numFmtId="164" fontId="197" fillId="0" borderId="0" xfId="0" applyNumberFormat="1" applyFont="1" applyAlignment="1">
      <alignment horizontal="center" vertical="center"/>
    </xf>
    <xf numFmtId="164" fontId="198" fillId="0" borderId="0" xfId="0" applyNumberFormat="1" applyFont="1" applyAlignment="1">
      <alignment horizontal="center" vertical="center" wrapText="1"/>
    </xf>
    <xf numFmtId="4" fontId="199" fillId="0" borderId="0" xfId="0" applyNumberFormat="1" applyFont="1" applyAlignment="1">
      <alignment horizontal="center" vertical="center"/>
    </xf>
    <xf numFmtId="164" fontId="200" fillId="0" borderId="0" xfId="0" applyNumberFormat="1" applyFont="1" applyAlignment="1">
      <alignment horizontal="center" vertical="center"/>
    </xf>
    <xf numFmtId="0" fontId="201" fillId="0" borderId="0" xfId="0" applyFont="1" applyAlignment="1">
      <alignment horizontal="center" vertical="center" wrapText="1"/>
    </xf>
    <xf numFmtId="4" fontId="202" fillId="0" borderId="0" xfId="0" applyNumberFormat="1" applyFont="1" applyAlignment="1">
      <alignment horizontal="center" vertical="center"/>
    </xf>
    <xf numFmtId="164" fontId="203" fillId="0" borderId="0" xfId="0" applyNumberFormat="1" applyFont="1" applyAlignment="1">
      <alignment horizontal="center" vertical="center"/>
    </xf>
    <xf numFmtId="164" fontId="204" fillId="0" borderId="0" xfId="0" applyNumberFormat="1" applyFont="1" applyAlignment="1">
      <alignment horizontal="center" vertical="center"/>
    </xf>
    <xf numFmtId="165" fontId="205" fillId="0" borderId="0" xfId="0" applyNumberFormat="1" applyFont="1" applyAlignment="1">
      <alignment horizontal="center" vertical="center"/>
    </xf>
    <xf numFmtId="164" fontId="206" fillId="0" borderId="0" xfId="0" applyNumberFormat="1" applyFont="1" applyAlignment="1">
      <alignment horizontal="center" vertical="center"/>
    </xf>
    <xf numFmtId="164" fontId="207" fillId="0" borderId="0" xfId="0" applyNumberFormat="1" applyFont="1" applyAlignment="1">
      <alignment horizontal="center" vertical="center" wrapText="1"/>
    </xf>
    <xf numFmtId="4" fontId="208" fillId="0" borderId="0" xfId="0" applyNumberFormat="1" applyFont="1" applyAlignment="1">
      <alignment horizontal="center" vertical="center"/>
    </xf>
    <xf numFmtId="164" fontId="209" fillId="0" borderId="0" xfId="0" applyNumberFormat="1" applyFont="1" applyAlignment="1">
      <alignment horizontal="center" vertical="center"/>
    </xf>
    <xf numFmtId="0" fontId="210" fillId="0" borderId="0" xfId="0" applyFont="1" applyAlignment="1">
      <alignment horizontal="center" vertical="center" wrapText="1"/>
    </xf>
    <xf numFmtId="4" fontId="211" fillId="0" borderId="0" xfId="0" applyNumberFormat="1" applyFont="1" applyAlignment="1">
      <alignment horizontal="center" vertical="center"/>
    </xf>
    <xf numFmtId="164" fontId="212" fillId="0" borderId="0" xfId="0" applyNumberFormat="1" applyFont="1" applyAlignment="1">
      <alignment horizontal="center" vertical="center"/>
    </xf>
    <xf numFmtId="164" fontId="213" fillId="0" borderId="0" xfId="0" applyNumberFormat="1" applyFont="1" applyAlignment="1">
      <alignment horizontal="center" vertical="center"/>
    </xf>
    <xf numFmtId="165" fontId="214" fillId="0" borderId="0" xfId="0" applyNumberFormat="1" applyFont="1" applyAlignment="1">
      <alignment horizontal="center" vertical="center"/>
    </xf>
    <xf numFmtId="164" fontId="215" fillId="0" borderId="0" xfId="0" applyNumberFormat="1" applyFont="1" applyAlignment="1">
      <alignment horizontal="center" vertical="center"/>
    </xf>
    <xf numFmtId="164" fontId="216" fillId="0" borderId="0" xfId="0" applyNumberFormat="1" applyFont="1" applyAlignment="1">
      <alignment horizontal="center" vertical="center" wrapText="1"/>
    </xf>
    <xf numFmtId="4" fontId="217" fillId="0" borderId="0" xfId="0" applyNumberFormat="1" applyFont="1" applyAlignment="1">
      <alignment horizontal="center" vertical="center"/>
    </xf>
    <xf numFmtId="164" fontId="218" fillId="0" borderId="0" xfId="0" applyNumberFormat="1" applyFont="1" applyAlignment="1">
      <alignment horizontal="center" vertical="center"/>
    </xf>
    <xf numFmtId="0" fontId="219" fillId="3" borderId="1" xfId="0" applyFont="1" applyFill="1" applyBorder="1" applyAlignment="1">
      <alignment horizontal="center" vertical="center" wrapText="1"/>
    </xf>
    <xf numFmtId="164" fontId="219" fillId="3" borderId="1" xfId="0" applyNumberFormat="1" applyFont="1" applyFill="1" applyBorder="1" applyAlignment="1">
      <alignment horizontal="center" vertical="center" wrapText="1"/>
    </xf>
    <xf numFmtId="0" fontId="220" fillId="0" borderId="0" xfId="0" applyFont="1" applyAlignment="1">
      <alignment horizontal="center" vertical="center" wrapText="1"/>
    </xf>
    <xf numFmtId="4" fontId="227" fillId="0" borderId="0" xfId="0" applyNumberFormat="1" applyFont="1" applyAlignment="1">
      <alignment horizontal="center" vertical="center"/>
    </xf>
    <xf numFmtId="164" fontId="228" fillId="0" borderId="0" xfId="0" applyNumberFormat="1" applyFont="1" applyAlignment="1">
      <alignment horizontal="center" vertical="center"/>
    </xf>
    <xf numFmtId="4" fontId="229" fillId="0" borderId="0" xfId="0" applyNumberFormat="1" applyFont="1" applyAlignment="1">
      <alignment horizontal="center" vertical="center"/>
    </xf>
    <xf numFmtId="164" fontId="230" fillId="0" borderId="0" xfId="0" applyNumberFormat="1" applyFont="1" applyAlignment="1">
      <alignment horizontal="center" vertical="center"/>
    </xf>
    <xf numFmtId="0" fontId="231" fillId="0" borderId="0" xfId="0" applyFont="1" applyAlignment="1">
      <alignment horizontal="center" vertical="center" wrapText="1"/>
    </xf>
    <xf numFmtId="4" fontId="238" fillId="0" borderId="0" xfId="0" applyNumberFormat="1" applyFont="1" applyAlignment="1">
      <alignment horizontal="center" vertical="center"/>
    </xf>
    <xf numFmtId="164" fontId="239" fillId="0" borderId="0" xfId="0" applyNumberFormat="1" applyFont="1" applyAlignment="1">
      <alignment horizontal="center" vertical="center"/>
    </xf>
    <xf numFmtId="4" fontId="240" fillId="0" borderId="0" xfId="0" applyNumberFormat="1" applyFont="1" applyAlignment="1">
      <alignment horizontal="center" vertical="center"/>
    </xf>
    <xf numFmtId="164" fontId="241" fillId="0" borderId="0" xfId="0" applyNumberFormat="1" applyFont="1" applyAlignment="1">
      <alignment horizontal="center" vertical="center"/>
    </xf>
    <xf numFmtId="4" fontId="242" fillId="0" borderId="0" xfId="0" applyNumberFormat="1" applyFont="1" applyAlignment="1">
      <alignment horizontal="center" vertical="center"/>
    </xf>
    <xf numFmtId="164" fontId="243" fillId="0" borderId="0" xfId="0" applyNumberFormat="1" applyFont="1" applyAlignment="1">
      <alignment horizontal="center" vertical="center"/>
    </xf>
    <xf numFmtId="0" fontId="244" fillId="0" borderId="0" xfId="0" applyFont="1" applyAlignment="1">
      <alignment horizontal="center" vertical="center" wrapText="1"/>
    </xf>
    <xf numFmtId="4" fontId="245" fillId="0" borderId="0" xfId="0" applyNumberFormat="1" applyFont="1" applyAlignment="1">
      <alignment horizontal="center" vertical="center"/>
    </xf>
    <xf numFmtId="164" fontId="246" fillId="0" borderId="0" xfId="0" applyNumberFormat="1" applyFont="1" applyAlignment="1">
      <alignment horizontal="center" vertical="center"/>
    </xf>
    <xf numFmtId="164" fontId="247" fillId="0" borderId="0" xfId="0" applyNumberFormat="1" applyFont="1" applyAlignment="1">
      <alignment horizontal="center" vertical="center"/>
    </xf>
    <xf numFmtId="165" fontId="248" fillId="0" borderId="0" xfId="0" applyNumberFormat="1" applyFont="1" applyAlignment="1">
      <alignment horizontal="center" vertical="center"/>
    </xf>
    <xf numFmtId="164" fontId="249" fillId="0" borderId="0" xfId="0" applyNumberFormat="1" applyFont="1" applyAlignment="1">
      <alignment horizontal="center" vertical="center"/>
    </xf>
    <xf numFmtId="164" fontId="250" fillId="0" borderId="0" xfId="0" applyNumberFormat="1" applyFont="1" applyAlignment="1">
      <alignment horizontal="center" vertical="center" wrapText="1"/>
    </xf>
    <xf numFmtId="4" fontId="251" fillId="0" borderId="0" xfId="0" applyNumberFormat="1" applyFont="1" applyAlignment="1">
      <alignment horizontal="center" vertical="center"/>
    </xf>
    <xf numFmtId="164" fontId="252" fillId="0" borderId="0" xfId="0" applyNumberFormat="1" applyFont="1" applyAlignment="1">
      <alignment horizontal="center" vertical="center"/>
    </xf>
    <xf numFmtId="0" fontId="253" fillId="0" borderId="0" xfId="0" applyFont="1" applyAlignment="1">
      <alignment horizontal="center" vertical="center" wrapText="1"/>
    </xf>
    <xf numFmtId="4" fontId="254" fillId="0" borderId="0" xfId="0" applyNumberFormat="1" applyFont="1" applyAlignment="1">
      <alignment horizontal="center" vertical="center"/>
    </xf>
    <xf numFmtId="164" fontId="255" fillId="0" borderId="0" xfId="0" applyNumberFormat="1" applyFont="1" applyAlignment="1">
      <alignment horizontal="center" vertical="center"/>
    </xf>
    <xf numFmtId="164" fontId="256" fillId="0" borderId="0" xfId="0" applyNumberFormat="1" applyFont="1" applyAlignment="1">
      <alignment horizontal="center" vertical="center"/>
    </xf>
    <xf numFmtId="165" fontId="257" fillId="0" borderId="0" xfId="0" applyNumberFormat="1" applyFont="1" applyAlignment="1">
      <alignment horizontal="center" vertical="center"/>
    </xf>
    <xf numFmtId="164" fontId="258" fillId="0" borderId="0" xfId="0" applyNumberFormat="1" applyFont="1" applyAlignment="1">
      <alignment horizontal="center" vertical="center"/>
    </xf>
    <xf numFmtId="164" fontId="259" fillId="0" borderId="0" xfId="0" applyNumberFormat="1" applyFont="1" applyAlignment="1">
      <alignment horizontal="center" vertical="center" wrapText="1"/>
    </xf>
    <xf numFmtId="4" fontId="260" fillId="0" borderId="0" xfId="0" applyNumberFormat="1" applyFont="1" applyAlignment="1">
      <alignment horizontal="center" vertical="center"/>
    </xf>
    <xf numFmtId="164" fontId="261" fillId="0" borderId="0" xfId="0" applyNumberFormat="1" applyFont="1" applyAlignment="1">
      <alignment horizontal="center" vertical="center"/>
    </xf>
    <xf numFmtId="0" fontId="262" fillId="0" borderId="0" xfId="0" applyFont="1" applyAlignment="1">
      <alignment horizontal="center" vertical="center" wrapText="1"/>
    </xf>
    <xf numFmtId="4" fontId="263" fillId="0" borderId="0" xfId="0" applyNumberFormat="1" applyFont="1" applyAlignment="1">
      <alignment horizontal="center" vertical="center"/>
    </xf>
    <xf numFmtId="164" fontId="264" fillId="0" borderId="0" xfId="0" applyNumberFormat="1" applyFont="1" applyAlignment="1">
      <alignment horizontal="center" vertical="center"/>
    </xf>
    <xf numFmtId="164" fontId="265" fillId="0" borderId="0" xfId="0" applyNumberFormat="1" applyFont="1" applyAlignment="1">
      <alignment horizontal="center" vertical="center"/>
    </xf>
    <xf numFmtId="165" fontId="266" fillId="0" borderId="0" xfId="0" applyNumberFormat="1" applyFont="1" applyAlignment="1">
      <alignment horizontal="center" vertical="center"/>
    </xf>
    <xf numFmtId="164" fontId="267" fillId="0" borderId="0" xfId="0" applyNumberFormat="1" applyFont="1" applyAlignment="1">
      <alignment horizontal="center" vertical="center"/>
    </xf>
    <xf numFmtId="164" fontId="268" fillId="0" borderId="0" xfId="0" applyNumberFormat="1" applyFont="1" applyAlignment="1">
      <alignment horizontal="center" vertical="center" wrapText="1"/>
    </xf>
    <xf numFmtId="4" fontId="269" fillId="0" borderId="0" xfId="0" applyNumberFormat="1" applyFont="1" applyAlignment="1">
      <alignment horizontal="center" vertical="center"/>
    </xf>
    <xf numFmtId="164" fontId="270" fillId="0" borderId="0" xfId="0" applyNumberFormat="1" applyFont="1" applyAlignment="1">
      <alignment horizontal="center" vertical="center"/>
    </xf>
    <xf numFmtId="0" fontId="271" fillId="3" borderId="1" xfId="0" applyFont="1" applyFill="1" applyBorder="1" applyAlignment="1">
      <alignment horizontal="center" vertical="center" wrapText="1"/>
    </xf>
    <xf numFmtId="164" fontId="271" fillId="3" borderId="1" xfId="0" applyNumberFormat="1" applyFont="1" applyFill="1" applyBorder="1" applyAlignment="1">
      <alignment horizontal="center" vertical="center" wrapText="1"/>
    </xf>
    <xf numFmtId="0" fontId="272" fillId="0" borderId="0" xfId="0" applyFont="1" applyAlignment="1">
      <alignment horizontal="center" vertical="center" wrapText="1"/>
    </xf>
    <xf numFmtId="4" fontId="279" fillId="0" borderId="0" xfId="0" applyNumberFormat="1" applyFont="1" applyAlignment="1">
      <alignment horizontal="center" vertical="center"/>
    </xf>
    <xf numFmtId="164" fontId="280" fillId="0" borderId="0" xfId="0" applyNumberFormat="1" applyFont="1" applyAlignment="1">
      <alignment horizontal="center" vertical="center"/>
    </xf>
    <xf numFmtId="4" fontId="281" fillId="0" borderId="0" xfId="0" applyNumberFormat="1" applyFont="1" applyAlignment="1">
      <alignment horizontal="center" vertical="center"/>
    </xf>
    <xf numFmtId="164" fontId="282" fillId="0" borderId="0" xfId="0" applyNumberFormat="1" applyFont="1" applyAlignment="1">
      <alignment horizontal="center" vertical="center"/>
    </xf>
    <xf numFmtId="4" fontId="283" fillId="0" borderId="0" xfId="0" applyNumberFormat="1" applyFont="1" applyAlignment="1">
      <alignment horizontal="center" vertical="center"/>
    </xf>
    <xf numFmtId="164" fontId="284" fillId="0" borderId="0" xfId="0" applyNumberFormat="1" applyFont="1" applyAlignment="1">
      <alignment horizontal="center" vertical="center"/>
    </xf>
    <xf numFmtId="0" fontId="285" fillId="0" borderId="0" xfId="0" applyFont="1" applyAlignment="1">
      <alignment horizontal="center" vertical="center" wrapText="1"/>
    </xf>
    <xf numFmtId="4" fontId="292" fillId="0" borderId="0" xfId="0" applyNumberFormat="1" applyFont="1" applyAlignment="1">
      <alignment horizontal="center" vertical="center"/>
    </xf>
    <xf numFmtId="164" fontId="293" fillId="0" borderId="0" xfId="0" applyNumberFormat="1" applyFont="1" applyAlignment="1">
      <alignment horizontal="center" vertical="center"/>
    </xf>
    <xf numFmtId="4" fontId="294" fillId="0" borderId="0" xfId="0" applyNumberFormat="1" applyFont="1" applyAlignment="1">
      <alignment horizontal="center" vertical="center"/>
    </xf>
    <xf numFmtId="164" fontId="295" fillId="0" borderId="0" xfId="0" applyNumberFormat="1" applyFont="1" applyAlignment="1">
      <alignment horizontal="center" vertical="center"/>
    </xf>
    <xf numFmtId="4" fontId="296" fillId="0" borderId="0" xfId="0" applyNumberFormat="1" applyFont="1" applyAlignment="1">
      <alignment horizontal="center" vertical="center"/>
    </xf>
    <xf numFmtId="164" fontId="297" fillId="0" borderId="0" xfId="0" applyNumberFormat="1" applyFont="1" applyAlignment="1">
      <alignment horizontal="center" vertical="center"/>
    </xf>
    <xf numFmtId="0" fontId="298" fillId="0" borderId="0" xfId="0" applyFont="1" applyAlignment="1">
      <alignment horizontal="center" vertical="center" wrapText="1"/>
    </xf>
    <xf numFmtId="4" fontId="305" fillId="0" borderId="0" xfId="0" applyNumberFormat="1" applyFont="1" applyAlignment="1">
      <alignment horizontal="center" vertical="center"/>
    </xf>
    <xf numFmtId="164" fontId="306" fillId="0" borderId="0" xfId="0" applyNumberFormat="1" applyFont="1" applyAlignment="1">
      <alignment horizontal="center" vertical="center"/>
    </xf>
    <xf numFmtId="4" fontId="307" fillId="0" borderId="0" xfId="0" applyNumberFormat="1" applyFont="1" applyAlignment="1">
      <alignment horizontal="center" vertical="center"/>
    </xf>
    <xf numFmtId="164" fontId="308" fillId="0" borderId="0" xfId="0" applyNumberFormat="1" applyFont="1" applyAlignment="1">
      <alignment horizontal="center" vertical="center"/>
    </xf>
    <xf numFmtId="4" fontId="309" fillId="0" borderId="0" xfId="0" applyNumberFormat="1" applyFont="1" applyAlignment="1">
      <alignment horizontal="center" vertical="center"/>
    </xf>
    <xf numFmtId="164" fontId="310" fillId="0" borderId="0" xfId="0" applyNumberFormat="1" applyFont="1" applyAlignment="1">
      <alignment horizontal="center" vertical="center"/>
    </xf>
    <xf numFmtId="0" fontId="311" fillId="0" borderId="0" xfId="0" applyFont="1" applyAlignment="1">
      <alignment horizontal="center" vertical="center" wrapText="1"/>
    </xf>
    <xf numFmtId="4" fontId="312" fillId="0" borderId="0" xfId="0" applyNumberFormat="1" applyFont="1" applyAlignment="1">
      <alignment horizontal="center" vertical="center"/>
    </xf>
    <xf numFmtId="164" fontId="313" fillId="0" borderId="0" xfId="0" applyNumberFormat="1" applyFont="1" applyAlignment="1">
      <alignment horizontal="center" vertical="center"/>
    </xf>
    <xf numFmtId="164" fontId="314" fillId="0" borderId="0" xfId="0" applyNumberFormat="1" applyFont="1" applyAlignment="1">
      <alignment horizontal="center" vertical="center"/>
    </xf>
    <xf numFmtId="165" fontId="315" fillId="0" borderId="0" xfId="0" applyNumberFormat="1" applyFont="1" applyAlignment="1">
      <alignment horizontal="center" vertical="center"/>
    </xf>
    <xf numFmtId="164" fontId="316" fillId="0" borderId="0" xfId="0" applyNumberFormat="1" applyFont="1" applyAlignment="1">
      <alignment horizontal="center" vertical="center"/>
    </xf>
    <xf numFmtId="164" fontId="317" fillId="0" borderId="0" xfId="0" applyNumberFormat="1" applyFont="1" applyAlignment="1">
      <alignment horizontal="center" vertical="center" wrapText="1"/>
    </xf>
    <xf numFmtId="4" fontId="318" fillId="0" borderId="0" xfId="0" applyNumberFormat="1" applyFont="1" applyAlignment="1">
      <alignment horizontal="center" vertical="center"/>
    </xf>
    <xf numFmtId="164" fontId="319" fillId="0" borderId="0" xfId="0" applyNumberFormat="1" applyFont="1" applyAlignment="1">
      <alignment horizontal="center" vertical="center"/>
    </xf>
    <xf numFmtId="0" fontId="320" fillId="0" borderId="0" xfId="0" applyFont="1" applyAlignment="1">
      <alignment horizontal="center" vertical="center" wrapText="1"/>
    </xf>
    <xf numFmtId="4" fontId="321" fillId="0" borderId="0" xfId="0" applyNumberFormat="1" applyFont="1" applyAlignment="1">
      <alignment horizontal="center" vertical="center"/>
    </xf>
    <xf numFmtId="164" fontId="322" fillId="0" borderId="0" xfId="0" applyNumberFormat="1" applyFont="1" applyAlignment="1">
      <alignment horizontal="center" vertical="center"/>
    </xf>
    <xf numFmtId="164" fontId="323" fillId="0" borderId="0" xfId="0" applyNumberFormat="1" applyFont="1" applyAlignment="1">
      <alignment horizontal="center" vertical="center"/>
    </xf>
    <xf numFmtId="165" fontId="324" fillId="0" borderId="0" xfId="0" applyNumberFormat="1" applyFont="1" applyAlignment="1">
      <alignment horizontal="center" vertical="center"/>
    </xf>
    <xf numFmtId="164" fontId="325" fillId="0" borderId="0" xfId="0" applyNumberFormat="1" applyFont="1" applyAlignment="1">
      <alignment horizontal="center" vertical="center"/>
    </xf>
    <xf numFmtId="164" fontId="326" fillId="0" borderId="0" xfId="0" applyNumberFormat="1" applyFont="1" applyAlignment="1">
      <alignment horizontal="center" vertical="center" wrapText="1"/>
    </xf>
    <xf numFmtId="4" fontId="327" fillId="0" borderId="0" xfId="0" applyNumberFormat="1" applyFont="1" applyAlignment="1">
      <alignment horizontal="center" vertical="center"/>
    </xf>
    <xf numFmtId="164" fontId="328" fillId="0" borderId="0" xfId="0" applyNumberFormat="1" applyFont="1" applyAlignment="1">
      <alignment horizontal="center" vertical="center"/>
    </xf>
    <xf numFmtId="0" fontId="329" fillId="3" borderId="1" xfId="0" applyFont="1" applyFill="1" applyBorder="1" applyAlignment="1">
      <alignment horizontal="center" vertical="center" wrapText="1"/>
    </xf>
    <xf numFmtId="164" fontId="329" fillId="3" borderId="1" xfId="0" applyNumberFormat="1" applyFont="1" applyFill="1" applyBorder="1" applyAlignment="1">
      <alignment horizontal="center" vertical="center"/>
    </xf>
    <xf numFmtId="0" fontId="330" fillId="3" borderId="1" xfId="0" applyFont="1" applyFill="1" applyBorder="1" applyAlignment="1">
      <alignment horizontal="center" vertical="center" wrapText="1"/>
    </xf>
    <xf numFmtId="164" fontId="330" fillId="3" borderId="1" xfId="0" applyNumberFormat="1" applyFont="1" applyFill="1" applyBorder="1" applyAlignment="1">
      <alignment horizontal="center" vertical="center"/>
    </xf>
    <xf numFmtId="165" fontId="302" fillId="0" borderId="0" xfId="0" applyNumberFormat="1" applyFont="1" applyAlignment="1">
      <alignment horizontal="center" vertical="center"/>
    </xf>
    <xf numFmtId="0" fontId="0" fillId="0" borderId="0" xfId="0"/>
    <xf numFmtId="164" fontId="303" fillId="0" borderId="0" xfId="0" applyNumberFormat="1" applyFont="1" applyAlignment="1">
      <alignment horizontal="center" vertical="center"/>
    </xf>
    <xf numFmtId="164" fontId="304" fillId="0" borderId="0" xfId="0" applyNumberFormat="1" applyFont="1" applyAlignment="1">
      <alignment horizontal="center" vertical="center" wrapText="1"/>
    </xf>
    <xf numFmtId="0" fontId="298" fillId="0" borderId="0" xfId="0" applyFont="1" applyAlignment="1">
      <alignment horizontal="center" vertical="center" wrapText="1"/>
    </xf>
    <xf numFmtId="4" fontId="299" fillId="0" borderId="0" xfId="0" applyNumberFormat="1" applyFont="1" applyAlignment="1">
      <alignment horizontal="center" vertical="center"/>
    </xf>
    <xf numFmtId="164" fontId="300" fillId="0" borderId="0" xfId="0" applyNumberFormat="1" applyFont="1" applyAlignment="1">
      <alignment horizontal="center" vertical="center"/>
    </xf>
    <xf numFmtId="164" fontId="301" fillId="0" borderId="0" xfId="0" applyNumberFormat="1" applyFont="1" applyAlignment="1">
      <alignment horizontal="center" vertical="center"/>
    </xf>
    <xf numFmtId="0" fontId="272" fillId="0" borderId="0" xfId="0" applyFont="1" applyAlignment="1">
      <alignment horizontal="center" vertical="center" wrapText="1"/>
    </xf>
    <xf numFmtId="0" fontId="285" fillId="0" borderId="0" xfId="0" applyFont="1" applyAlignment="1">
      <alignment horizontal="center" vertical="center" wrapText="1"/>
    </xf>
    <xf numFmtId="4" fontId="286" fillId="0" borderId="0" xfId="0" applyNumberFormat="1" applyFont="1" applyAlignment="1">
      <alignment horizontal="center" vertical="center"/>
    </xf>
    <xf numFmtId="164" fontId="287" fillId="0" borderId="0" xfId="0" applyNumberFormat="1" applyFont="1" applyAlignment="1">
      <alignment horizontal="center" vertical="center"/>
    </xf>
    <xf numFmtId="164" fontId="288" fillId="0" borderId="0" xfId="0" applyNumberFormat="1" applyFont="1" applyAlignment="1">
      <alignment horizontal="center" vertical="center"/>
    </xf>
    <xf numFmtId="165" fontId="289" fillId="0" borderId="0" xfId="0" applyNumberFormat="1" applyFont="1" applyAlignment="1">
      <alignment horizontal="center" vertical="center"/>
    </xf>
    <xf numFmtId="164" fontId="290" fillId="0" borderId="0" xfId="0" applyNumberFormat="1" applyFont="1" applyAlignment="1">
      <alignment horizontal="center" vertical="center"/>
    </xf>
    <xf numFmtId="164" fontId="291" fillId="0" borderId="0" xfId="0" applyNumberFormat="1" applyFont="1" applyAlignment="1">
      <alignment horizontal="center" vertical="center" wrapText="1"/>
    </xf>
    <xf numFmtId="4" fontId="273" fillId="0" borderId="0" xfId="0" applyNumberFormat="1" applyFont="1" applyAlignment="1">
      <alignment horizontal="center" vertical="center"/>
    </xf>
    <xf numFmtId="164" fontId="274" fillId="0" borderId="0" xfId="0" applyNumberFormat="1" applyFont="1" applyAlignment="1">
      <alignment horizontal="center" vertical="center"/>
    </xf>
    <xf numFmtId="164" fontId="275" fillId="0" borderId="0" xfId="0" applyNumberFormat="1" applyFont="1" applyAlignment="1">
      <alignment horizontal="center" vertical="center"/>
    </xf>
    <xf numFmtId="165" fontId="224" fillId="0" borderId="0" xfId="0" applyNumberFormat="1" applyFont="1" applyAlignment="1">
      <alignment horizontal="center" vertical="center"/>
    </xf>
    <xf numFmtId="164" fontId="225" fillId="0" borderId="0" xfId="0" applyNumberFormat="1" applyFont="1" applyAlignment="1">
      <alignment horizontal="center" vertical="center"/>
    </xf>
    <xf numFmtId="164" fontId="226" fillId="0" borderId="0" xfId="0" applyNumberFormat="1" applyFont="1" applyAlignment="1">
      <alignment horizontal="center" vertical="center" wrapText="1"/>
    </xf>
    <xf numFmtId="0" fontId="220" fillId="0" borderId="0" xfId="0" applyFont="1" applyAlignment="1">
      <alignment horizontal="center" vertical="center" wrapText="1"/>
    </xf>
    <xf numFmtId="164" fontId="222" fillId="0" borderId="0" xfId="0" applyNumberFormat="1" applyFont="1" applyAlignment="1">
      <alignment horizontal="center" vertical="center"/>
    </xf>
    <xf numFmtId="164" fontId="223" fillId="0" borderId="0" xfId="0" applyNumberFormat="1" applyFont="1" applyAlignment="1">
      <alignment horizontal="center" vertical="center"/>
    </xf>
    <xf numFmtId="165" fontId="276" fillId="0" borderId="0" xfId="0" applyNumberFormat="1" applyFont="1" applyAlignment="1">
      <alignment horizontal="center" vertical="center"/>
    </xf>
    <xf numFmtId="164" fontId="277" fillId="0" borderId="0" xfId="0" applyNumberFormat="1" applyFont="1" applyAlignment="1">
      <alignment horizontal="center" vertical="center"/>
    </xf>
    <xf numFmtId="164" fontId="278" fillId="0" borderId="0" xfId="0" applyNumberFormat="1" applyFont="1" applyAlignment="1">
      <alignment horizontal="center" vertical="center" wrapText="1"/>
    </xf>
    <xf numFmtId="0" fontId="231" fillId="0" borderId="0" xfId="0" applyFont="1" applyAlignment="1">
      <alignment horizontal="center" vertical="center" wrapText="1"/>
    </xf>
    <xf numFmtId="4" fontId="232" fillId="0" borderId="0" xfId="0" applyNumberFormat="1" applyFont="1" applyAlignment="1">
      <alignment horizontal="center" vertical="center"/>
    </xf>
    <xf numFmtId="164" fontId="233" fillId="0" borderId="0" xfId="0" applyNumberFormat="1" applyFont="1" applyAlignment="1">
      <alignment horizontal="center" vertical="center"/>
    </xf>
    <xf numFmtId="164" fontId="234" fillId="0" borderId="0" xfId="0" applyNumberFormat="1" applyFont="1" applyAlignment="1">
      <alignment horizontal="center" vertical="center"/>
    </xf>
    <xf numFmtId="165" fontId="235" fillId="0" borderId="0" xfId="0" applyNumberFormat="1" applyFont="1" applyAlignment="1">
      <alignment horizontal="center" vertical="center"/>
    </xf>
    <xf numFmtId="164" fontId="236" fillId="0" borderId="0" xfId="0" applyNumberFormat="1" applyFont="1" applyAlignment="1">
      <alignment horizontal="center" vertical="center"/>
    </xf>
    <xf numFmtId="164" fontId="237" fillId="0" borderId="0" xfId="0" applyNumberFormat="1" applyFont="1" applyAlignment="1">
      <alignment horizontal="center" vertical="center" wrapText="1"/>
    </xf>
    <xf numFmtId="4" fontId="221" fillId="0" borderId="0" xfId="0" applyNumberFormat="1" applyFont="1" applyAlignment="1">
      <alignment horizontal="center" vertical="center"/>
    </xf>
    <xf numFmtId="0" fontId="142" fillId="0" borderId="0" xfId="0" applyFont="1" applyAlignment="1">
      <alignment horizontal="center" vertical="center" wrapText="1"/>
    </xf>
    <xf numFmtId="0" fontId="153" fillId="0" borderId="0" xfId="0" applyFont="1" applyAlignment="1">
      <alignment horizontal="center" vertical="center" wrapText="1"/>
    </xf>
    <xf numFmtId="4" fontId="154" fillId="0" borderId="0" xfId="0" applyNumberFormat="1" applyFont="1" applyAlignment="1">
      <alignment horizontal="center" vertical="center"/>
    </xf>
    <xf numFmtId="164" fontId="155" fillId="0" borderId="0" xfId="0" applyNumberFormat="1" applyFont="1" applyAlignment="1">
      <alignment horizontal="center" vertical="center"/>
    </xf>
    <xf numFmtId="164" fontId="156" fillId="0" borderId="0" xfId="0" applyNumberFormat="1" applyFont="1" applyAlignment="1">
      <alignment horizontal="center" vertical="center"/>
    </xf>
    <xf numFmtId="165" fontId="157" fillId="0" borderId="0" xfId="0" applyNumberFormat="1" applyFont="1" applyAlignment="1">
      <alignment horizontal="center" vertical="center"/>
    </xf>
    <xf numFmtId="164" fontId="158" fillId="0" borderId="0" xfId="0" applyNumberFormat="1" applyFont="1" applyAlignment="1">
      <alignment horizontal="center" vertical="center"/>
    </xf>
    <xf numFmtId="164" fontId="159" fillId="0" borderId="0" xfId="0" applyNumberFormat="1" applyFont="1" applyAlignment="1">
      <alignment horizontal="center" vertical="center" wrapText="1"/>
    </xf>
    <xf numFmtId="4" fontId="143" fillId="0" borderId="0" xfId="0" applyNumberFormat="1" applyFont="1" applyAlignment="1">
      <alignment horizontal="center" vertical="center"/>
    </xf>
    <xf numFmtId="164" fontId="144" fillId="0" borderId="0" xfId="0" applyNumberFormat="1" applyFont="1" applyAlignment="1">
      <alignment horizontal="center" vertical="center"/>
    </xf>
    <xf numFmtId="164" fontId="145" fillId="0" borderId="0" xfId="0" applyNumberFormat="1" applyFont="1" applyAlignment="1">
      <alignment horizontal="center" vertical="center"/>
    </xf>
    <xf numFmtId="165" fontId="124" fillId="0" borderId="0" xfId="0" applyNumberFormat="1" applyFont="1" applyAlignment="1">
      <alignment horizontal="center" vertical="center"/>
    </xf>
    <xf numFmtId="164" fontId="125" fillId="0" borderId="0" xfId="0" applyNumberFormat="1" applyFont="1" applyAlignment="1">
      <alignment horizontal="center" vertical="center"/>
    </xf>
    <xf numFmtId="164" fontId="126" fillId="0" borderId="0" xfId="0" applyNumberFormat="1" applyFont="1" applyAlignment="1">
      <alignment horizontal="center" vertical="center" wrapText="1"/>
    </xf>
    <xf numFmtId="0" fontId="120" fillId="0" borderId="0" xfId="0" applyFont="1" applyAlignment="1">
      <alignment horizontal="center" vertical="center" wrapText="1"/>
    </xf>
    <xf numFmtId="164" fontId="122" fillId="0" borderId="0" xfId="0" applyNumberFormat="1" applyFont="1" applyAlignment="1">
      <alignment horizontal="center" vertical="center"/>
    </xf>
    <xf numFmtId="164" fontId="123" fillId="0" borderId="0" xfId="0" applyNumberFormat="1" applyFont="1" applyAlignment="1">
      <alignment horizontal="center" vertical="center"/>
    </xf>
    <xf numFmtId="165" fontId="146" fillId="0" borderId="0" xfId="0" applyNumberFormat="1" applyFont="1" applyAlignment="1">
      <alignment horizontal="center" vertical="center"/>
    </xf>
    <xf numFmtId="164" fontId="147" fillId="0" borderId="0" xfId="0" applyNumberFormat="1" applyFont="1" applyAlignment="1">
      <alignment horizontal="center" vertical="center"/>
    </xf>
    <xf numFmtId="164" fontId="148" fillId="0" borderId="0" xfId="0" applyNumberFormat="1" applyFont="1" applyAlignment="1">
      <alignment horizontal="center" vertical="center" wrapText="1"/>
    </xf>
    <xf numFmtId="0" fontId="131" fillId="0" borderId="0" xfId="0" applyFont="1" applyAlignment="1">
      <alignment horizontal="center" vertical="center" wrapText="1"/>
    </xf>
    <xf numFmtId="4" fontId="132" fillId="0" borderId="0" xfId="0" applyNumberFormat="1" applyFont="1" applyAlignment="1">
      <alignment horizontal="center" vertical="center"/>
    </xf>
    <xf numFmtId="164" fontId="133" fillId="0" borderId="0" xfId="0" applyNumberFormat="1" applyFont="1" applyAlignment="1">
      <alignment horizontal="center" vertical="center"/>
    </xf>
    <xf numFmtId="164" fontId="134" fillId="0" borderId="0" xfId="0" applyNumberFormat="1" applyFont="1" applyAlignment="1">
      <alignment horizontal="center" vertical="center"/>
    </xf>
    <xf numFmtId="165" fontId="135" fillId="0" borderId="0" xfId="0" applyNumberFormat="1" applyFont="1" applyAlignment="1">
      <alignment horizontal="center" vertical="center"/>
    </xf>
    <xf numFmtId="164" fontId="136" fillId="0" borderId="0" xfId="0" applyNumberFormat="1" applyFont="1" applyAlignment="1">
      <alignment horizontal="center" vertical="center"/>
    </xf>
    <xf numFmtId="164" fontId="137" fillId="0" borderId="0" xfId="0" applyNumberFormat="1" applyFont="1" applyAlignment="1">
      <alignment horizontal="center" vertical="center" wrapText="1"/>
    </xf>
    <xf numFmtId="4" fontId="121" fillId="0" borderId="0" xfId="0" applyNumberFormat="1" applyFont="1" applyAlignment="1">
      <alignment horizontal="center" vertical="center"/>
    </xf>
    <xf numFmtId="0" fontId="98" fillId="0" borderId="0" xfId="0" applyFont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4" fontId="110" fillId="0" borderId="0" xfId="0" applyNumberFormat="1" applyFont="1" applyAlignment="1">
      <alignment horizontal="center" vertical="center"/>
    </xf>
    <xf numFmtId="164" fontId="111" fillId="0" borderId="0" xfId="0" applyNumberFormat="1" applyFont="1" applyAlignment="1">
      <alignment horizontal="center" vertical="center"/>
    </xf>
    <xf numFmtId="164" fontId="112" fillId="0" borderId="0" xfId="0" applyNumberFormat="1" applyFont="1" applyAlignment="1">
      <alignment horizontal="center" vertical="center"/>
    </xf>
    <xf numFmtId="165" fontId="113" fillId="0" borderId="0" xfId="0" applyNumberFormat="1" applyFont="1" applyAlignment="1">
      <alignment horizontal="center" vertical="center"/>
    </xf>
    <xf numFmtId="164" fontId="114" fillId="0" borderId="0" xfId="0" applyNumberFormat="1" applyFont="1" applyAlignment="1">
      <alignment horizontal="center" vertical="center"/>
    </xf>
    <xf numFmtId="164" fontId="115" fillId="0" borderId="0" xfId="0" applyNumberFormat="1" applyFont="1" applyAlignment="1">
      <alignment horizontal="center" vertical="center" wrapText="1"/>
    </xf>
    <xf numFmtId="4" fontId="99" fillId="0" borderId="0" xfId="0" applyNumberFormat="1" applyFont="1" applyAlignment="1">
      <alignment horizontal="center" vertical="center"/>
    </xf>
    <xf numFmtId="164" fontId="100" fillId="0" borderId="0" xfId="0" applyNumberFormat="1" applyFont="1" applyAlignment="1">
      <alignment horizontal="center" vertical="center"/>
    </xf>
    <xf numFmtId="164" fontId="101" fillId="0" borderId="0" xfId="0" applyNumberFormat="1" applyFont="1" applyAlignment="1">
      <alignment horizontal="center" vertical="center"/>
    </xf>
    <xf numFmtId="165" fontId="80" fillId="0" borderId="0" xfId="0" applyNumberFormat="1" applyFont="1" applyAlignment="1">
      <alignment horizontal="center" vertical="center"/>
    </xf>
    <xf numFmtId="164" fontId="81" fillId="0" borderId="0" xfId="0" applyNumberFormat="1" applyFont="1" applyAlignment="1">
      <alignment horizontal="center" vertical="center"/>
    </xf>
    <xf numFmtId="164" fontId="82" fillId="0" borderId="0" xfId="0" applyNumberFormat="1" applyFont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164" fontId="78" fillId="0" borderId="0" xfId="0" applyNumberFormat="1" applyFont="1" applyAlignment="1">
      <alignment horizontal="center" vertical="center"/>
    </xf>
    <xf numFmtId="164" fontId="79" fillId="0" borderId="0" xfId="0" applyNumberFormat="1" applyFont="1" applyAlignment="1">
      <alignment horizontal="center" vertical="center"/>
    </xf>
    <xf numFmtId="165" fontId="102" fillId="0" borderId="0" xfId="0" applyNumberFormat="1" applyFont="1" applyAlignment="1">
      <alignment horizontal="center" vertical="center"/>
    </xf>
    <xf numFmtId="164" fontId="103" fillId="0" borderId="0" xfId="0" applyNumberFormat="1" applyFont="1" applyAlignment="1">
      <alignment horizontal="center" vertical="center"/>
    </xf>
    <xf numFmtId="164" fontId="104" fillId="0" borderId="0" xfId="0" applyNumberFormat="1" applyFont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4" fontId="88" fillId="0" borderId="0" xfId="0" applyNumberFormat="1" applyFont="1" applyAlignment="1">
      <alignment horizontal="center" vertical="center"/>
    </xf>
    <xf numFmtId="164" fontId="89" fillId="0" borderId="0" xfId="0" applyNumberFormat="1" applyFont="1" applyAlignment="1">
      <alignment horizontal="center" vertical="center"/>
    </xf>
    <xf numFmtId="164" fontId="90" fillId="0" borderId="0" xfId="0" applyNumberFormat="1" applyFont="1" applyAlignment="1">
      <alignment horizontal="center" vertical="center"/>
    </xf>
    <xf numFmtId="165" fontId="91" fillId="0" borderId="0" xfId="0" applyNumberFormat="1" applyFont="1" applyAlignment="1">
      <alignment horizontal="center" vertical="center"/>
    </xf>
    <xf numFmtId="164" fontId="92" fillId="0" borderId="0" xfId="0" applyNumberFormat="1" applyFont="1" applyAlignment="1">
      <alignment horizontal="center" vertical="center"/>
    </xf>
    <xf numFmtId="164" fontId="93" fillId="0" borderId="0" xfId="0" applyNumberFormat="1" applyFont="1" applyAlignment="1">
      <alignment horizontal="center" vertical="center" wrapText="1"/>
    </xf>
    <xf numFmtId="4" fontId="77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4" fontId="65" fillId="0" borderId="0" xfId="0" applyNumberFormat="1" applyFont="1" applyAlignment="1">
      <alignment horizontal="center" vertical="center"/>
    </xf>
    <xf numFmtId="164" fontId="66" fillId="0" borderId="0" xfId="0" applyNumberFormat="1" applyFont="1" applyAlignment="1">
      <alignment horizontal="center" vertical="center"/>
    </xf>
    <xf numFmtId="164" fontId="67" fillId="0" borderId="0" xfId="0" applyNumberFormat="1" applyFont="1" applyAlignment="1">
      <alignment horizontal="center" vertical="center"/>
    </xf>
    <xf numFmtId="165" fontId="68" fillId="0" borderId="0" xfId="0" applyNumberFormat="1" applyFont="1" applyAlignment="1">
      <alignment horizontal="center" vertical="center"/>
    </xf>
    <xf numFmtId="164" fontId="69" fillId="0" borderId="0" xfId="0" applyNumberFormat="1" applyFont="1" applyAlignment="1">
      <alignment horizontal="center" vertical="center"/>
    </xf>
    <xf numFmtId="164" fontId="70" fillId="0" borderId="0" xfId="0" applyNumberFormat="1" applyFont="1" applyAlignment="1">
      <alignment horizontal="center" vertical="center" wrapText="1"/>
    </xf>
    <xf numFmtId="4" fontId="54" fillId="0" borderId="0" xfId="0" applyNumberFormat="1" applyFont="1" applyAlignment="1">
      <alignment horizontal="center" vertical="center"/>
    </xf>
    <xf numFmtId="164" fontId="55" fillId="0" borderId="0" xfId="0" applyNumberFormat="1" applyFont="1" applyAlignment="1">
      <alignment horizontal="center" vertical="center"/>
    </xf>
    <xf numFmtId="164" fontId="56" fillId="0" borderId="0" xfId="0" applyNumberFormat="1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65" fontId="57" fillId="0" borderId="0" xfId="0" applyNumberFormat="1" applyFont="1" applyAlignment="1">
      <alignment horizontal="center" vertical="center"/>
    </xf>
    <xf numFmtId="164" fontId="58" fillId="0" borderId="0" xfId="0" applyNumberFormat="1" applyFont="1" applyAlignment="1">
      <alignment horizontal="center" vertical="center"/>
    </xf>
    <xf numFmtId="164" fontId="59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4" fontId="43" fillId="0" borderId="0" xfId="0" applyNumberFormat="1" applyFont="1" applyAlignment="1">
      <alignment horizontal="center" vertical="center"/>
    </xf>
    <xf numFmtId="164" fontId="44" fillId="0" borderId="0" xfId="0" applyNumberFormat="1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165" fontId="46" fillId="0" borderId="0" xfId="0" applyNumberFormat="1" applyFont="1" applyAlignment="1">
      <alignment horizontal="center" vertical="center"/>
    </xf>
    <xf numFmtId="164" fontId="47" fillId="0" borderId="0" xfId="0" applyNumberFormat="1" applyFont="1" applyAlignment="1">
      <alignment horizontal="center" vertical="center"/>
    </xf>
    <xf numFmtId="164" fontId="48" fillId="0" borderId="0" xfId="0" applyNumberFormat="1" applyFont="1" applyAlignment="1">
      <alignment horizontal="center" vertical="center" wrapText="1"/>
    </xf>
    <xf numFmtId="4" fontId="2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abSelected="1" workbookViewId="0"/>
  </sheetViews>
  <sheetFormatPr defaultRowHeight="15" x14ac:dyDescent="0.25"/>
  <cols>
    <col min="1" max="1" width="15" customWidth="1"/>
    <col min="2" max="2" width="25" customWidth="1"/>
    <col min="3" max="4" width="12" customWidth="1"/>
    <col min="5" max="5" width="70" customWidth="1"/>
    <col min="6" max="6" width="20" customWidth="1"/>
    <col min="7" max="7" width="10" customWidth="1"/>
    <col min="8" max="8" width="25" customWidth="1"/>
    <col min="9" max="9" width="15" customWidth="1"/>
    <col min="10" max="10" width="13" customWidth="1"/>
    <col min="11" max="12" width="35" customWidth="1"/>
    <col min="13" max="13" width="20" customWidth="1"/>
    <col min="14" max="14" width="15" customWidth="1"/>
    <col min="15" max="15" width="50" customWidth="1"/>
    <col min="16" max="16" width="20" customWidth="1"/>
    <col min="17" max="17" width="50" customWidth="1"/>
    <col min="18" max="19" width="15" customWidth="1"/>
  </cols>
  <sheetData>
    <row r="1" spans="1:19" x14ac:dyDescent="0.25">
      <c r="A1" t="s">
        <v>128</v>
      </c>
    </row>
    <row r="2" spans="1:1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ht="45" customHeight="1" x14ac:dyDescent="0.25">
      <c r="A3" s="2" t="s">
        <v>19</v>
      </c>
      <c r="B3" s="2" t="s">
        <v>20</v>
      </c>
      <c r="C3" s="2" t="s">
        <v>21</v>
      </c>
      <c r="D3" s="2" t="s">
        <v>21</v>
      </c>
      <c r="E3" s="2" t="s">
        <v>22</v>
      </c>
      <c r="F3" s="2" t="s">
        <v>21</v>
      </c>
      <c r="G3" s="2" t="s">
        <v>21</v>
      </c>
      <c r="H3" s="2" t="s">
        <v>21</v>
      </c>
      <c r="I3" s="2" t="s">
        <v>21</v>
      </c>
      <c r="J3" s="2" t="s">
        <v>21</v>
      </c>
      <c r="K3" s="2" t="s">
        <v>21</v>
      </c>
      <c r="L3" s="3">
        <f>ROUND(L4,2)+ROUND(L6,2)</f>
        <v>6708.45</v>
      </c>
      <c r="M3" s="2" t="s">
        <v>21</v>
      </c>
      <c r="N3" s="2" t="s">
        <v>21</v>
      </c>
      <c r="O3" s="2" t="s">
        <v>21</v>
      </c>
      <c r="P3" s="2" t="s">
        <v>21</v>
      </c>
      <c r="Q3" s="2" t="s">
        <v>21</v>
      </c>
      <c r="R3" s="2" t="s">
        <v>21</v>
      </c>
      <c r="S3" s="2" t="s">
        <v>21</v>
      </c>
    </row>
    <row r="4" spans="1:19" ht="45" customHeight="1" x14ac:dyDescent="0.25">
      <c r="A4" s="346" t="s">
        <v>23</v>
      </c>
      <c r="B4" s="346" t="s">
        <v>24</v>
      </c>
      <c r="C4" s="346" t="s">
        <v>25</v>
      </c>
      <c r="D4" s="346" t="s">
        <v>26</v>
      </c>
      <c r="E4" s="346" t="s">
        <v>27</v>
      </c>
      <c r="F4" s="354">
        <f>R4+R5</f>
        <v>9</v>
      </c>
      <c r="G4" s="346" t="s">
        <v>28</v>
      </c>
      <c r="H4" s="355">
        <v>487.31</v>
      </c>
      <c r="I4" s="356">
        <v>487.31</v>
      </c>
      <c r="J4" s="357">
        <v>0.23559999999999998</v>
      </c>
      <c r="K4" s="358">
        <f>ROUND(I4,2)+(ROUND(I4,2)*J4)</f>
        <v>602.12023599999998</v>
      </c>
      <c r="L4" s="359">
        <f>ROUND(S4,2)+ROUND(S5,2)</f>
        <v>5419.08</v>
      </c>
      <c r="M4" s="346"/>
      <c r="N4" s="346" t="s">
        <v>20</v>
      </c>
      <c r="O4" s="346" t="s">
        <v>22</v>
      </c>
      <c r="P4" s="4" t="s">
        <v>20</v>
      </c>
      <c r="Q4" s="4" t="s">
        <v>29</v>
      </c>
      <c r="R4" s="5">
        <v>4.5</v>
      </c>
      <c r="S4" s="6">
        <f>ROUND(K4,2)*R4</f>
        <v>2709.54</v>
      </c>
    </row>
    <row r="5" spans="1:19" ht="45" customHeight="1" x14ac:dyDescent="0.25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4" t="s">
        <v>30</v>
      </c>
      <c r="Q5" s="4" t="s">
        <v>31</v>
      </c>
      <c r="R5" s="7">
        <v>4.5</v>
      </c>
      <c r="S5" s="8">
        <f>ROUND(K4,2)*R5</f>
        <v>2709.54</v>
      </c>
    </row>
    <row r="6" spans="1:19" ht="45" customHeight="1" x14ac:dyDescent="0.25">
      <c r="A6" s="347" t="s">
        <v>23</v>
      </c>
      <c r="B6" s="347" t="s">
        <v>32</v>
      </c>
      <c r="C6" s="347" t="s">
        <v>33</v>
      </c>
      <c r="D6" s="347" t="s">
        <v>34</v>
      </c>
      <c r="E6" s="347" t="s">
        <v>35</v>
      </c>
      <c r="F6" s="348">
        <f>R6+R7+R8</f>
        <v>1653.0500000000002</v>
      </c>
      <c r="G6" s="347" t="s">
        <v>36</v>
      </c>
      <c r="H6" s="349">
        <v>0.63</v>
      </c>
      <c r="I6" s="350">
        <v>0.63</v>
      </c>
      <c r="J6" s="351">
        <v>0.23559999999999998</v>
      </c>
      <c r="K6" s="352">
        <f>ROUND(I6,2)+(ROUND(I6,2)*J6)</f>
        <v>0.77842800000000001</v>
      </c>
      <c r="L6" s="353">
        <f>ROUND(S6,2)+ROUND(S7,2)+ROUND(S8,2)</f>
        <v>1289.3699999999999</v>
      </c>
      <c r="M6" s="347"/>
      <c r="N6" s="347" t="s">
        <v>20</v>
      </c>
      <c r="O6" s="347" t="s">
        <v>22</v>
      </c>
      <c r="P6" s="9" t="s">
        <v>20</v>
      </c>
      <c r="Q6" s="9" t="s">
        <v>29</v>
      </c>
      <c r="R6" s="10">
        <v>388.9</v>
      </c>
      <c r="S6" s="11">
        <f>ROUND(K6,2)*R6</f>
        <v>303.34199999999998</v>
      </c>
    </row>
    <row r="7" spans="1:19" ht="45" customHeight="1" x14ac:dyDescent="0.2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9" t="s">
        <v>30</v>
      </c>
      <c r="Q7" s="9" t="s">
        <v>31</v>
      </c>
      <c r="R7" s="12">
        <v>494.57</v>
      </c>
      <c r="S7" s="13">
        <f>ROUND(K6,2)*R7</f>
        <v>385.76460000000003</v>
      </c>
    </row>
    <row r="8" spans="1:19" ht="45" customHeight="1" x14ac:dyDescent="0.2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9" t="s">
        <v>37</v>
      </c>
      <c r="Q8" s="9" t="s">
        <v>38</v>
      </c>
      <c r="R8" s="14">
        <v>769.58</v>
      </c>
      <c r="S8" s="15">
        <f>ROUND(K6,2)*R8</f>
        <v>600.27240000000006</v>
      </c>
    </row>
    <row r="9" spans="1:19" ht="45" customHeight="1" x14ac:dyDescent="0.25">
      <c r="A9" s="16" t="s">
        <v>19</v>
      </c>
      <c r="B9" s="16" t="s">
        <v>30</v>
      </c>
      <c r="C9" s="16" t="s">
        <v>21</v>
      </c>
      <c r="D9" s="16" t="s">
        <v>21</v>
      </c>
      <c r="E9" s="16" t="s">
        <v>39</v>
      </c>
      <c r="F9" s="16" t="s">
        <v>21</v>
      </c>
      <c r="G9" s="16" t="s">
        <v>21</v>
      </c>
      <c r="H9" s="16" t="s">
        <v>21</v>
      </c>
      <c r="I9" s="16" t="s">
        <v>21</v>
      </c>
      <c r="J9" s="16" t="s">
        <v>21</v>
      </c>
      <c r="K9" s="16" t="s">
        <v>21</v>
      </c>
      <c r="L9" s="17">
        <f>ROUND(L10,2)</f>
        <v>39943.879999999997</v>
      </c>
      <c r="M9" s="16" t="s">
        <v>21</v>
      </c>
      <c r="N9" s="16" t="s">
        <v>21</v>
      </c>
      <c r="O9" s="16" t="s">
        <v>21</v>
      </c>
      <c r="P9" s="16" t="s">
        <v>21</v>
      </c>
      <c r="Q9" s="16" t="s">
        <v>21</v>
      </c>
      <c r="R9" s="16" t="s">
        <v>21</v>
      </c>
      <c r="S9" s="16" t="s">
        <v>21</v>
      </c>
    </row>
    <row r="10" spans="1:19" ht="45" customHeight="1" x14ac:dyDescent="0.25">
      <c r="A10" s="332" t="s">
        <v>23</v>
      </c>
      <c r="B10" s="332" t="s">
        <v>40</v>
      </c>
      <c r="C10" s="332" t="s">
        <v>33</v>
      </c>
      <c r="D10" s="332" t="s">
        <v>41</v>
      </c>
      <c r="E10" s="332" t="s">
        <v>39</v>
      </c>
      <c r="F10" s="345">
        <f>R10+R11+R12</f>
        <v>1</v>
      </c>
      <c r="G10" s="332" t="s">
        <v>42</v>
      </c>
      <c r="H10" s="333">
        <v>32327.52</v>
      </c>
      <c r="I10" s="334">
        <v>32327.52</v>
      </c>
      <c r="J10" s="329">
        <v>0.23559999999999998</v>
      </c>
      <c r="K10" s="330">
        <f>ROUND(I10,2)+(ROUND(I10,2)*J10)</f>
        <v>39943.883712000003</v>
      </c>
      <c r="L10" s="331">
        <f>ROUND(S10,2)+ROUND(S11,2)+ROUND(S12,2)</f>
        <v>39943.880000000005</v>
      </c>
      <c r="M10" s="332"/>
      <c r="N10" s="332" t="s">
        <v>30</v>
      </c>
      <c r="O10" s="332" t="s">
        <v>39</v>
      </c>
      <c r="P10" s="18" t="s">
        <v>20</v>
      </c>
      <c r="Q10" s="18" t="s">
        <v>29</v>
      </c>
      <c r="R10" s="19">
        <v>0.28000000000000003</v>
      </c>
      <c r="S10" s="20">
        <f>ROUND(K10,2)*R10</f>
        <v>11184.286400000001</v>
      </c>
    </row>
    <row r="11" spans="1:19" ht="45" customHeight="1" x14ac:dyDescent="0.25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18" t="s">
        <v>30</v>
      </c>
      <c r="Q11" s="18" t="s">
        <v>31</v>
      </c>
      <c r="R11" s="21">
        <v>0.32</v>
      </c>
      <c r="S11" s="22">
        <f>ROUND(K10,2)*R11</f>
        <v>12782.041599999999</v>
      </c>
    </row>
    <row r="12" spans="1:19" ht="45" customHeight="1" x14ac:dyDescent="0.25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18" t="s">
        <v>37</v>
      </c>
      <c r="Q12" s="18" t="s">
        <v>38</v>
      </c>
      <c r="R12" s="23">
        <v>0.4</v>
      </c>
      <c r="S12" s="24">
        <f>ROUND(K10,2)*R12</f>
        <v>15977.552</v>
      </c>
    </row>
    <row r="13" spans="1:19" ht="45" customHeight="1" x14ac:dyDescent="0.25">
      <c r="A13" s="25" t="s">
        <v>19</v>
      </c>
      <c r="B13" s="25" t="s">
        <v>37</v>
      </c>
      <c r="C13" s="25" t="s">
        <v>21</v>
      </c>
      <c r="D13" s="25" t="s">
        <v>21</v>
      </c>
      <c r="E13" s="25" t="s">
        <v>43</v>
      </c>
      <c r="F13" s="25" t="s">
        <v>21</v>
      </c>
      <c r="G13" s="25" t="s">
        <v>21</v>
      </c>
      <c r="H13" s="25" t="s">
        <v>21</v>
      </c>
      <c r="I13" s="25" t="s">
        <v>21</v>
      </c>
      <c r="J13" s="25" t="s">
        <v>21</v>
      </c>
      <c r="K13" s="25" t="s">
        <v>21</v>
      </c>
      <c r="L13" s="26">
        <f>ROUND(L14,2)+ROUND(L16,2)+ROUND(L18,2)</f>
        <v>303112.57999999996</v>
      </c>
      <c r="M13" s="25" t="s">
        <v>21</v>
      </c>
      <c r="N13" s="25" t="s">
        <v>21</v>
      </c>
      <c r="O13" s="25" t="s">
        <v>21</v>
      </c>
      <c r="P13" s="25" t="s">
        <v>21</v>
      </c>
      <c r="Q13" s="25" t="s">
        <v>21</v>
      </c>
      <c r="R13" s="25" t="s">
        <v>21</v>
      </c>
      <c r="S13" s="25" t="s">
        <v>21</v>
      </c>
    </row>
    <row r="14" spans="1:19" ht="45" customHeight="1" x14ac:dyDescent="0.25">
      <c r="A14" s="338" t="s">
        <v>23</v>
      </c>
      <c r="B14" s="338" t="s">
        <v>44</v>
      </c>
      <c r="C14" s="338" t="s">
        <v>25</v>
      </c>
      <c r="D14" s="338" t="s">
        <v>45</v>
      </c>
      <c r="E14" s="338" t="s">
        <v>46</v>
      </c>
      <c r="F14" s="339">
        <f>R14+R15</f>
        <v>6336.15</v>
      </c>
      <c r="G14" s="338" t="s">
        <v>28</v>
      </c>
      <c r="H14" s="340">
        <v>0.47</v>
      </c>
      <c r="I14" s="341">
        <v>0.47</v>
      </c>
      <c r="J14" s="342">
        <v>0.23559999999999998</v>
      </c>
      <c r="K14" s="343">
        <f>ROUND(I14,2)+(ROUND(I14,2)*J14)</f>
        <v>0.58073199999999991</v>
      </c>
      <c r="L14" s="344">
        <f>ROUND(S14,2)+ROUND(S15,2)</f>
        <v>3674.96</v>
      </c>
      <c r="M14" s="338"/>
      <c r="N14" s="338" t="s">
        <v>37</v>
      </c>
      <c r="O14" s="338" t="s">
        <v>47</v>
      </c>
      <c r="P14" s="27" t="s">
        <v>20</v>
      </c>
      <c r="Q14" s="27" t="s">
        <v>29</v>
      </c>
      <c r="R14" s="28">
        <v>3012.28</v>
      </c>
      <c r="S14" s="29">
        <f>ROUND(K14,2)*R14</f>
        <v>1747.1224</v>
      </c>
    </row>
    <row r="15" spans="1:19" ht="45" customHeight="1" x14ac:dyDescent="0.25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7" t="s">
        <v>30</v>
      </c>
      <c r="Q15" s="27" t="s">
        <v>31</v>
      </c>
      <c r="R15" s="30">
        <v>3323.87</v>
      </c>
      <c r="S15" s="31">
        <f>ROUND(K14,2)*R15</f>
        <v>1927.8445999999999</v>
      </c>
    </row>
    <row r="16" spans="1:19" ht="45" customHeight="1" x14ac:dyDescent="0.25">
      <c r="A16" s="318" t="s">
        <v>23</v>
      </c>
      <c r="B16" s="318" t="s">
        <v>48</v>
      </c>
      <c r="C16" s="318" t="s">
        <v>25</v>
      </c>
      <c r="D16" s="318" t="s">
        <v>49</v>
      </c>
      <c r="E16" s="318" t="s">
        <v>50</v>
      </c>
      <c r="F16" s="326">
        <f>R16+R17</f>
        <v>950.42</v>
      </c>
      <c r="G16" s="318" t="s">
        <v>51</v>
      </c>
      <c r="H16" s="327">
        <v>215.24</v>
      </c>
      <c r="I16" s="328">
        <v>204.88</v>
      </c>
      <c r="J16" s="335">
        <v>0.23559999999999998</v>
      </c>
      <c r="K16" s="336">
        <f>ROUND(I16,2)+(ROUND(I16,2)*J16)</f>
        <v>253.14972799999998</v>
      </c>
      <c r="L16" s="337">
        <f>ROUND(S16,2)+ROUND(S17,2)</f>
        <v>240598.83000000002</v>
      </c>
      <c r="M16" s="318"/>
      <c r="N16" s="318" t="s">
        <v>37</v>
      </c>
      <c r="O16" s="318" t="s">
        <v>47</v>
      </c>
      <c r="P16" s="32" t="s">
        <v>20</v>
      </c>
      <c r="Q16" s="32" t="s">
        <v>29</v>
      </c>
      <c r="R16" s="33">
        <v>451.84</v>
      </c>
      <c r="S16" s="34">
        <f>ROUND(K16,2)*R16</f>
        <v>114383.296</v>
      </c>
    </row>
    <row r="17" spans="1:19" ht="45" customHeight="1" x14ac:dyDescent="0.25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32" t="s">
        <v>30</v>
      </c>
      <c r="Q17" s="32" t="s">
        <v>31</v>
      </c>
      <c r="R17" s="35">
        <v>498.58</v>
      </c>
      <c r="S17" s="36">
        <f>ROUND(K16,2)*R17</f>
        <v>126215.527</v>
      </c>
    </row>
    <row r="18" spans="1:19" ht="45" customHeight="1" x14ac:dyDescent="0.25">
      <c r="A18" s="319" t="s">
        <v>23</v>
      </c>
      <c r="B18" s="319" t="s">
        <v>52</v>
      </c>
      <c r="C18" s="319" t="s">
        <v>25</v>
      </c>
      <c r="D18" s="319" t="s">
        <v>53</v>
      </c>
      <c r="E18" s="319" t="s">
        <v>54</v>
      </c>
      <c r="F18" s="320">
        <f>R18+R19</f>
        <v>25471.34</v>
      </c>
      <c r="G18" s="319" t="s">
        <v>55</v>
      </c>
      <c r="H18" s="321">
        <v>1.87</v>
      </c>
      <c r="I18" s="322">
        <v>1.87</v>
      </c>
      <c r="J18" s="323">
        <v>0.23559999999999998</v>
      </c>
      <c r="K18" s="324">
        <f>ROUND(I18,2)+(ROUND(I18,2)*J18)</f>
        <v>2.3105720000000001</v>
      </c>
      <c r="L18" s="325">
        <f>ROUND(S18,2)+ROUND(S19,2)</f>
        <v>58838.79</v>
      </c>
      <c r="M18" s="319"/>
      <c r="N18" s="319" t="s">
        <v>37</v>
      </c>
      <c r="O18" s="319" t="s">
        <v>47</v>
      </c>
      <c r="P18" s="37" t="s">
        <v>20</v>
      </c>
      <c r="Q18" s="37" t="s">
        <v>29</v>
      </c>
      <c r="R18" s="38">
        <v>12109.37</v>
      </c>
      <c r="S18" s="39">
        <f>ROUND(K18,2)*R18</f>
        <v>27972.644700000001</v>
      </c>
    </row>
    <row r="19" spans="1:19" ht="45" customHeight="1" x14ac:dyDescent="0.25">
      <c r="A19" s="227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37" t="s">
        <v>30</v>
      </c>
      <c r="Q19" s="37" t="s">
        <v>31</v>
      </c>
      <c r="R19" s="40">
        <v>13361.97</v>
      </c>
      <c r="S19" s="41">
        <f>ROUND(K18,2)*R19</f>
        <v>30866.150699999998</v>
      </c>
    </row>
    <row r="20" spans="1:19" ht="45" customHeight="1" x14ac:dyDescent="0.25">
      <c r="A20" s="42" t="s">
        <v>19</v>
      </c>
      <c r="B20" s="42" t="s">
        <v>56</v>
      </c>
      <c r="C20" s="42" t="s">
        <v>21</v>
      </c>
      <c r="D20" s="42" t="s">
        <v>21</v>
      </c>
      <c r="E20" s="42" t="s">
        <v>57</v>
      </c>
      <c r="F20" s="42" t="s">
        <v>21</v>
      </c>
      <c r="G20" s="42" t="s">
        <v>21</v>
      </c>
      <c r="H20" s="42" t="s">
        <v>21</v>
      </c>
      <c r="I20" s="42" t="s">
        <v>21</v>
      </c>
      <c r="J20" s="42" t="s">
        <v>21</v>
      </c>
      <c r="K20" s="42" t="s">
        <v>21</v>
      </c>
      <c r="L20" s="43">
        <f>ROUND(L21,2)+ROUND(L23,2)+ROUND(L25,2)+ROUND(L27,2)+ROUND(L29,2)+ROUND(L31,2)+ROUND(L33,2)+ROUND(L35,2)</f>
        <v>602061.19999999995</v>
      </c>
      <c r="M20" s="42" t="s">
        <v>21</v>
      </c>
      <c r="N20" s="42" t="s">
        <v>21</v>
      </c>
      <c r="O20" s="42" t="s">
        <v>21</v>
      </c>
      <c r="P20" s="42" t="s">
        <v>21</v>
      </c>
      <c r="Q20" s="42" t="s">
        <v>21</v>
      </c>
      <c r="R20" s="42" t="s">
        <v>21</v>
      </c>
      <c r="S20" s="42" t="s">
        <v>21</v>
      </c>
    </row>
    <row r="21" spans="1:19" ht="45" customHeight="1" x14ac:dyDescent="0.25">
      <c r="A21" s="304" t="s">
        <v>23</v>
      </c>
      <c r="B21" s="304" t="s">
        <v>58</v>
      </c>
      <c r="C21" s="304" t="s">
        <v>59</v>
      </c>
      <c r="D21" s="304" t="s">
        <v>60</v>
      </c>
      <c r="E21" s="304" t="s">
        <v>61</v>
      </c>
      <c r="F21" s="317">
        <f>R21+R22</f>
        <v>6336.15</v>
      </c>
      <c r="G21" s="304" t="s">
        <v>28</v>
      </c>
      <c r="H21" s="305">
        <v>0.36</v>
      </c>
      <c r="I21" s="306">
        <v>0.36</v>
      </c>
      <c r="J21" s="301">
        <v>0.23559999999999998</v>
      </c>
      <c r="K21" s="302">
        <f>ROUND(I21,2)+(ROUND(I21,2)*J21)</f>
        <v>0.44481599999999999</v>
      </c>
      <c r="L21" s="303">
        <f>ROUND(S21,2)+ROUND(S22,2)</f>
        <v>2787.9</v>
      </c>
      <c r="M21" s="304" t="s">
        <v>62</v>
      </c>
      <c r="N21" s="304" t="s">
        <v>56</v>
      </c>
      <c r="O21" s="304" t="s">
        <v>57</v>
      </c>
      <c r="P21" s="44" t="s">
        <v>20</v>
      </c>
      <c r="Q21" s="44" t="s">
        <v>29</v>
      </c>
      <c r="R21" s="45">
        <v>3012.28</v>
      </c>
      <c r="S21" s="46">
        <f>ROUND(K21,2)*R21</f>
        <v>1325.4032000000002</v>
      </c>
    </row>
    <row r="22" spans="1:19" ht="45" customHeight="1" x14ac:dyDescent="0.25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44" t="s">
        <v>30</v>
      </c>
      <c r="Q22" s="44" t="s">
        <v>31</v>
      </c>
      <c r="R22" s="47">
        <v>3323.87</v>
      </c>
      <c r="S22" s="48">
        <f>ROUND(K21,2)*R22</f>
        <v>1462.5028</v>
      </c>
    </row>
    <row r="23" spans="1:19" ht="45" customHeight="1" x14ac:dyDescent="0.25">
      <c r="A23" s="310" t="s">
        <v>23</v>
      </c>
      <c r="B23" s="310" t="s">
        <v>63</v>
      </c>
      <c r="C23" s="310" t="s">
        <v>33</v>
      </c>
      <c r="D23" s="310" t="s">
        <v>64</v>
      </c>
      <c r="E23" s="310" t="s">
        <v>65</v>
      </c>
      <c r="F23" s="311">
        <f>R23+R24</f>
        <v>6336.15</v>
      </c>
      <c r="G23" s="310" t="s">
        <v>28</v>
      </c>
      <c r="H23" s="312">
        <v>6.83</v>
      </c>
      <c r="I23" s="313">
        <v>6.83</v>
      </c>
      <c r="J23" s="314">
        <v>0.15279999999999999</v>
      </c>
      <c r="K23" s="315">
        <f>ROUND(I23,2)+(ROUND(I23,2)*J23)</f>
        <v>7.8736239999999995</v>
      </c>
      <c r="L23" s="316">
        <f>ROUND(S23,2)+ROUND(S24,2)</f>
        <v>49865.5</v>
      </c>
      <c r="M23" s="310"/>
      <c r="N23" s="310" t="s">
        <v>56</v>
      </c>
      <c r="O23" s="310" t="s">
        <v>57</v>
      </c>
      <c r="P23" s="49" t="s">
        <v>20</v>
      </c>
      <c r="Q23" s="49" t="s">
        <v>29</v>
      </c>
      <c r="R23" s="50">
        <v>3012.28</v>
      </c>
      <c r="S23" s="51">
        <f>ROUND(K23,2)*R23</f>
        <v>23706.643600000003</v>
      </c>
    </row>
    <row r="24" spans="1:19" ht="45" customHeight="1" x14ac:dyDescent="0.25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49" t="s">
        <v>30</v>
      </c>
      <c r="Q24" s="49" t="s">
        <v>31</v>
      </c>
      <c r="R24" s="52">
        <v>3323.87</v>
      </c>
      <c r="S24" s="53">
        <f>ROUND(K23,2)*R24</f>
        <v>26158.856899999999</v>
      </c>
    </row>
    <row r="25" spans="1:19" ht="45" customHeight="1" x14ac:dyDescent="0.25">
      <c r="A25" s="290" t="s">
        <v>23</v>
      </c>
      <c r="B25" s="290" t="s">
        <v>66</v>
      </c>
      <c r="C25" s="290" t="s">
        <v>33</v>
      </c>
      <c r="D25" s="290" t="s">
        <v>67</v>
      </c>
      <c r="E25" s="290" t="s">
        <v>68</v>
      </c>
      <c r="F25" s="298">
        <f>R25+R26</f>
        <v>7.6</v>
      </c>
      <c r="G25" s="290" t="s">
        <v>69</v>
      </c>
      <c r="H25" s="299">
        <v>568.45000000000005</v>
      </c>
      <c r="I25" s="300">
        <v>568.45000000000005</v>
      </c>
      <c r="J25" s="307">
        <v>0.15279999999999999</v>
      </c>
      <c r="K25" s="308">
        <f>ROUND(I25,2)+(ROUND(I25,2)*J25)</f>
        <v>655.30916000000002</v>
      </c>
      <c r="L25" s="309">
        <f>ROUND(S25,2)+ROUND(S26,2)</f>
        <v>4980.3600000000006</v>
      </c>
      <c r="M25" s="290"/>
      <c r="N25" s="290" t="s">
        <v>56</v>
      </c>
      <c r="O25" s="290" t="s">
        <v>57</v>
      </c>
      <c r="P25" s="54" t="s">
        <v>20</v>
      </c>
      <c r="Q25" s="54" t="s">
        <v>29</v>
      </c>
      <c r="R25" s="55">
        <v>3.61</v>
      </c>
      <c r="S25" s="56">
        <f>ROUND(K25,2)*R25</f>
        <v>2365.6690999999996</v>
      </c>
    </row>
    <row r="26" spans="1:19" ht="45" customHeight="1" x14ac:dyDescent="0.25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54" t="s">
        <v>30</v>
      </c>
      <c r="Q26" s="54" t="s">
        <v>31</v>
      </c>
      <c r="R26" s="57">
        <v>3.99</v>
      </c>
      <c r="S26" s="58">
        <f>ROUND(K25,2)*R26</f>
        <v>2614.6868999999997</v>
      </c>
    </row>
    <row r="27" spans="1:19" ht="45" customHeight="1" x14ac:dyDescent="0.25">
      <c r="A27" s="291" t="s">
        <v>23</v>
      </c>
      <c r="B27" s="291" t="s">
        <v>70</v>
      </c>
      <c r="C27" s="291" t="s">
        <v>59</v>
      </c>
      <c r="D27" s="291" t="s">
        <v>71</v>
      </c>
      <c r="E27" s="291" t="s">
        <v>72</v>
      </c>
      <c r="F27" s="292">
        <f>R27+R28</f>
        <v>5542.3099999999995</v>
      </c>
      <c r="G27" s="291" t="s">
        <v>28</v>
      </c>
      <c r="H27" s="293">
        <v>0.27</v>
      </c>
      <c r="I27" s="294">
        <v>0.27</v>
      </c>
      <c r="J27" s="295">
        <v>0.23559999999999998</v>
      </c>
      <c r="K27" s="296">
        <f>ROUND(I27,2)+(ROUND(I27,2)*J27)</f>
        <v>0.33361200000000002</v>
      </c>
      <c r="L27" s="297">
        <f>ROUND(S27,2)+ROUND(S28,2)</f>
        <v>1828.97</v>
      </c>
      <c r="M27" s="291" t="s">
        <v>62</v>
      </c>
      <c r="N27" s="291" t="s">
        <v>56</v>
      </c>
      <c r="O27" s="291" t="s">
        <v>57</v>
      </c>
      <c r="P27" s="59" t="s">
        <v>20</v>
      </c>
      <c r="Q27" s="59" t="s">
        <v>29</v>
      </c>
      <c r="R27" s="60">
        <v>2668.84</v>
      </c>
      <c r="S27" s="61">
        <f>ROUND(K27,2)*R27</f>
        <v>880.71720000000005</v>
      </c>
    </row>
    <row r="28" spans="1:19" ht="45" customHeight="1" x14ac:dyDescent="0.25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59" t="s">
        <v>30</v>
      </c>
      <c r="Q28" s="59" t="s">
        <v>31</v>
      </c>
      <c r="R28" s="62">
        <v>2873.47</v>
      </c>
      <c r="S28" s="63">
        <f>ROUND(K27,2)*R28</f>
        <v>948.24509999999998</v>
      </c>
    </row>
    <row r="29" spans="1:19" ht="45" customHeight="1" x14ac:dyDescent="0.25">
      <c r="A29" s="276" t="s">
        <v>23</v>
      </c>
      <c r="B29" s="276" t="s">
        <v>73</v>
      </c>
      <c r="C29" s="276" t="s">
        <v>33</v>
      </c>
      <c r="D29" s="276" t="s">
        <v>74</v>
      </c>
      <c r="E29" s="276" t="s">
        <v>75</v>
      </c>
      <c r="F29" s="289">
        <f>R29+R30</f>
        <v>5542.3099999999995</v>
      </c>
      <c r="G29" s="276" t="s">
        <v>28</v>
      </c>
      <c r="H29" s="277">
        <v>1.49</v>
      </c>
      <c r="I29" s="278">
        <v>1.49</v>
      </c>
      <c r="J29" s="273">
        <v>0.15279999999999999</v>
      </c>
      <c r="K29" s="274">
        <f>ROUND(I29,2)+(ROUND(I29,2)*J29)</f>
        <v>1.7176719999999999</v>
      </c>
      <c r="L29" s="275">
        <f>ROUND(S29,2)+ROUND(S30,2)</f>
        <v>9532.77</v>
      </c>
      <c r="M29" s="276"/>
      <c r="N29" s="276" t="s">
        <v>56</v>
      </c>
      <c r="O29" s="276" t="s">
        <v>57</v>
      </c>
      <c r="P29" s="64" t="s">
        <v>20</v>
      </c>
      <c r="Q29" s="64" t="s">
        <v>29</v>
      </c>
      <c r="R29" s="65">
        <v>2668.84</v>
      </c>
      <c r="S29" s="66">
        <f>ROUND(K29,2)*R29</f>
        <v>4590.4048000000003</v>
      </c>
    </row>
    <row r="30" spans="1:19" ht="45" customHeight="1" x14ac:dyDescent="0.25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64" t="s">
        <v>30</v>
      </c>
      <c r="Q30" s="64" t="s">
        <v>31</v>
      </c>
      <c r="R30" s="67">
        <v>2873.47</v>
      </c>
      <c r="S30" s="68">
        <f>ROUND(K29,2)*R30</f>
        <v>4942.3683999999994</v>
      </c>
    </row>
    <row r="31" spans="1:19" ht="45" customHeight="1" x14ac:dyDescent="0.25">
      <c r="A31" s="282" t="s">
        <v>23</v>
      </c>
      <c r="B31" s="282" t="s">
        <v>76</v>
      </c>
      <c r="C31" s="282" t="s">
        <v>33</v>
      </c>
      <c r="D31" s="282" t="s">
        <v>77</v>
      </c>
      <c r="E31" s="282" t="s">
        <v>78</v>
      </c>
      <c r="F31" s="283">
        <f>R31+R32</f>
        <v>2.4900000000000002</v>
      </c>
      <c r="G31" s="282" t="s">
        <v>69</v>
      </c>
      <c r="H31" s="284">
        <v>246.05</v>
      </c>
      <c r="I31" s="285">
        <v>246.05</v>
      </c>
      <c r="J31" s="286">
        <v>0.15279999999999999</v>
      </c>
      <c r="K31" s="287">
        <f>ROUND(I31,2)+(ROUND(I31,2)*J31)</f>
        <v>283.64643999999998</v>
      </c>
      <c r="L31" s="288">
        <f>ROUND(S31,2)+ROUND(S32,2)</f>
        <v>706.29</v>
      </c>
      <c r="M31" s="282"/>
      <c r="N31" s="282" t="s">
        <v>56</v>
      </c>
      <c r="O31" s="282" t="s">
        <v>57</v>
      </c>
      <c r="P31" s="69" t="s">
        <v>20</v>
      </c>
      <c r="Q31" s="69" t="s">
        <v>29</v>
      </c>
      <c r="R31" s="70">
        <v>1.2</v>
      </c>
      <c r="S31" s="71">
        <f>ROUND(K31,2)*R31</f>
        <v>340.37999999999994</v>
      </c>
    </row>
    <row r="32" spans="1:19" ht="45" customHeight="1" x14ac:dyDescent="0.25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69" t="s">
        <v>30</v>
      </c>
      <c r="Q32" s="69" t="s">
        <v>31</v>
      </c>
      <c r="R32" s="72">
        <v>1.29</v>
      </c>
      <c r="S32" s="73">
        <f>ROUND(K31,2)*R32</f>
        <v>365.9085</v>
      </c>
    </row>
    <row r="33" spans="1:19" ht="45" customHeight="1" x14ac:dyDescent="0.25">
      <c r="A33" s="262" t="s">
        <v>23</v>
      </c>
      <c r="B33" s="262" t="s">
        <v>79</v>
      </c>
      <c r="C33" s="262" t="s">
        <v>25</v>
      </c>
      <c r="D33" s="262" t="s">
        <v>80</v>
      </c>
      <c r="E33" s="262" t="s">
        <v>81</v>
      </c>
      <c r="F33" s="270">
        <f>R33+R34</f>
        <v>221.69</v>
      </c>
      <c r="G33" s="262" t="s">
        <v>51</v>
      </c>
      <c r="H33" s="271">
        <v>1898.99</v>
      </c>
      <c r="I33" s="272">
        <v>1898.99</v>
      </c>
      <c r="J33" s="279">
        <v>0.23559999999999998</v>
      </c>
      <c r="K33" s="280">
        <f>ROUND(I33,2)+(ROUND(I33,2)*J33)</f>
        <v>2346.3920440000002</v>
      </c>
      <c r="L33" s="281">
        <f>ROUND(S33,2)+ROUND(S34,2)</f>
        <v>520171.2</v>
      </c>
      <c r="M33" s="262"/>
      <c r="N33" s="262" t="s">
        <v>56</v>
      </c>
      <c r="O33" s="262" t="s">
        <v>57</v>
      </c>
      <c r="P33" s="74" t="s">
        <v>20</v>
      </c>
      <c r="Q33" s="74" t="s">
        <v>29</v>
      </c>
      <c r="R33" s="75">
        <v>106.75</v>
      </c>
      <c r="S33" s="76">
        <f>ROUND(K33,2)*R33</f>
        <v>250477.13249999998</v>
      </c>
    </row>
    <row r="34" spans="1:19" ht="45" customHeight="1" x14ac:dyDescent="0.25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74" t="s">
        <v>30</v>
      </c>
      <c r="Q34" s="74" t="s">
        <v>31</v>
      </c>
      <c r="R34" s="77">
        <v>114.94</v>
      </c>
      <c r="S34" s="78">
        <f>ROUND(K33,2)*R34</f>
        <v>269694.06659999996</v>
      </c>
    </row>
    <row r="35" spans="1:19" ht="45" customHeight="1" x14ac:dyDescent="0.25">
      <c r="A35" s="263" t="s">
        <v>23</v>
      </c>
      <c r="B35" s="263" t="s">
        <v>82</v>
      </c>
      <c r="C35" s="263" t="s">
        <v>25</v>
      </c>
      <c r="D35" s="263" t="s">
        <v>53</v>
      </c>
      <c r="E35" s="263" t="s">
        <v>54</v>
      </c>
      <c r="F35" s="264">
        <f>R35+R36</f>
        <v>5276.28</v>
      </c>
      <c r="G35" s="263" t="s">
        <v>55</v>
      </c>
      <c r="H35" s="265">
        <v>1.87</v>
      </c>
      <c r="I35" s="266">
        <v>1.87</v>
      </c>
      <c r="J35" s="267">
        <v>0.23559999999999998</v>
      </c>
      <c r="K35" s="268">
        <f>ROUND(I35,2)+(ROUND(I35,2)*J35)</f>
        <v>2.3105720000000001</v>
      </c>
      <c r="L35" s="269">
        <f>ROUND(S35,2)+ROUND(S36,2)</f>
        <v>12188.21</v>
      </c>
      <c r="M35" s="263"/>
      <c r="N35" s="263" t="s">
        <v>56</v>
      </c>
      <c r="O35" s="263" t="s">
        <v>57</v>
      </c>
      <c r="P35" s="79" t="s">
        <v>20</v>
      </c>
      <c r="Q35" s="79" t="s">
        <v>29</v>
      </c>
      <c r="R35" s="80">
        <v>2540.7399999999998</v>
      </c>
      <c r="S35" s="81">
        <f>ROUND(K35,2)*R35</f>
        <v>5869.1093999999994</v>
      </c>
    </row>
    <row r="36" spans="1:19" ht="45" customHeight="1" x14ac:dyDescent="0.25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79" t="s">
        <v>30</v>
      </c>
      <c r="Q36" s="79" t="s">
        <v>31</v>
      </c>
      <c r="R36" s="82">
        <v>2735.54</v>
      </c>
      <c r="S36" s="83">
        <f>ROUND(K35,2)*R36</f>
        <v>6319.0973999999997</v>
      </c>
    </row>
    <row r="37" spans="1:19" ht="45" customHeight="1" x14ac:dyDescent="0.25">
      <c r="A37" s="84" t="s">
        <v>19</v>
      </c>
      <c r="B37" s="84" t="s">
        <v>83</v>
      </c>
      <c r="C37" s="84" t="s">
        <v>21</v>
      </c>
      <c r="D37" s="84" t="s">
        <v>21</v>
      </c>
      <c r="E37" s="84" t="s">
        <v>84</v>
      </c>
      <c r="F37" s="84" t="s">
        <v>21</v>
      </c>
      <c r="G37" s="84" t="s">
        <v>21</v>
      </c>
      <c r="H37" s="84" t="s">
        <v>21</v>
      </c>
      <c r="I37" s="84" t="s">
        <v>21</v>
      </c>
      <c r="J37" s="84" t="s">
        <v>21</v>
      </c>
      <c r="K37" s="84" t="s">
        <v>21</v>
      </c>
      <c r="L37" s="85">
        <f>ROUND(L38,2)+ROUND(L39,2)+ROUND(L40,2)+ROUND(L41,2)+ROUND(L42,2)+ROUND(L43,2)</f>
        <v>545865.14</v>
      </c>
      <c r="M37" s="84" t="s">
        <v>21</v>
      </c>
      <c r="N37" s="84" t="s">
        <v>21</v>
      </c>
      <c r="O37" s="84" t="s">
        <v>21</v>
      </c>
      <c r="P37" s="84" t="s">
        <v>21</v>
      </c>
      <c r="Q37" s="84" t="s">
        <v>21</v>
      </c>
      <c r="R37" s="84" t="s">
        <v>21</v>
      </c>
      <c r="S37" s="84" t="s">
        <v>21</v>
      </c>
    </row>
    <row r="38" spans="1:19" ht="45" customHeight="1" x14ac:dyDescent="0.25">
      <c r="A38" s="86" t="s">
        <v>23</v>
      </c>
      <c r="B38" s="86" t="s">
        <v>85</v>
      </c>
      <c r="C38" s="86" t="s">
        <v>59</v>
      </c>
      <c r="D38" s="86" t="s">
        <v>71</v>
      </c>
      <c r="E38" s="86" t="s">
        <v>72</v>
      </c>
      <c r="F38" s="87">
        <f t="shared" ref="F38:F43" si="0">R38</f>
        <v>7849.72</v>
      </c>
      <c r="G38" s="86" t="s">
        <v>28</v>
      </c>
      <c r="H38" s="88">
        <v>0.27</v>
      </c>
      <c r="I38" s="89">
        <v>0.27</v>
      </c>
      <c r="J38" s="90">
        <v>0.23559999999999998</v>
      </c>
      <c r="K38" s="91">
        <f t="shared" ref="K38:K43" si="1">ROUND(I38,2)+(ROUND(I38,2)*J38)</f>
        <v>0.33361200000000002</v>
      </c>
      <c r="L38" s="92">
        <f t="shared" ref="L38:L43" si="2">ROUND(S38,2)</f>
        <v>2590.41</v>
      </c>
      <c r="M38" s="86"/>
      <c r="N38" s="86" t="s">
        <v>83</v>
      </c>
      <c r="O38" s="86" t="s">
        <v>84</v>
      </c>
      <c r="P38" s="86" t="s">
        <v>37</v>
      </c>
      <c r="Q38" s="86" t="s">
        <v>38</v>
      </c>
      <c r="R38" s="93">
        <v>7849.72</v>
      </c>
      <c r="S38" s="94">
        <f t="shared" ref="S38:S43" si="3">ROUND(K38,2)*R38</f>
        <v>2590.4076</v>
      </c>
    </row>
    <row r="39" spans="1:19" ht="45" customHeight="1" x14ac:dyDescent="0.25">
      <c r="A39" s="95" t="s">
        <v>23</v>
      </c>
      <c r="B39" s="95" t="s">
        <v>86</v>
      </c>
      <c r="C39" s="95" t="s">
        <v>33</v>
      </c>
      <c r="D39" s="95" t="s">
        <v>74</v>
      </c>
      <c r="E39" s="95" t="s">
        <v>75</v>
      </c>
      <c r="F39" s="96">
        <f t="shared" si="0"/>
        <v>7849.72</v>
      </c>
      <c r="G39" s="95" t="s">
        <v>28</v>
      </c>
      <c r="H39" s="97">
        <v>1.49</v>
      </c>
      <c r="I39" s="98">
        <v>1.49</v>
      </c>
      <c r="J39" s="99">
        <v>0.15279999999999999</v>
      </c>
      <c r="K39" s="100">
        <f t="shared" si="1"/>
        <v>1.7176719999999999</v>
      </c>
      <c r="L39" s="101">
        <f t="shared" si="2"/>
        <v>13501.52</v>
      </c>
      <c r="M39" s="95"/>
      <c r="N39" s="95" t="s">
        <v>83</v>
      </c>
      <c r="O39" s="95" t="s">
        <v>84</v>
      </c>
      <c r="P39" s="95" t="s">
        <v>37</v>
      </c>
      <c r="Q39" s="95" t="s">
        <v>38</v>
      </c>
      <c r="R39" s="102">
        <v>7849.72</v>
      </c>
      <c r="S39" s="103">
        <f t="shared" si="3"/>
        <v>13501.518400000001</v>
      </c>
    </row>
    <row r="40" spans="1:19" ht="45" customHeight="1" x14ac:dyDescent="0.25">
      <c r="A40" s="104" t="s">
        <v>23</v>
      </c>
      <c r="B40" s="104" t="s">
        <v>87</v>
      </c>
      <c r="C40" s="104" t="s">
        <v>33</v>
      </c>
      <c r="D40" s="104" t="s">
        <v>77</v>
      </c>
      <c r="E40" s="104" t="s">
        <v>78</v>
      </c>
      <c r="F40" s="105">
        <f t="shared" si="0"/>
        <v>3.53</v>
      </c>
      <c r="G40" s="104" t="s">
        <v>69</v>
      </c>
      <c r="H40" s="106">
        <v>246.05</v>
      </c>
      <c r="I40" s="107">
        <v>246.05</v>
      </c>
      <c r="J40" s="108">
        <v>0.15279999999999999</v>
      </c>
      <c r="K40" s="109">
        <f t="shared" si="1"/>
        <v>283.64643999999998</v>
      </c>
      <c r="L40" s="110">
        <f t="shared" si="2"/>
        <v>1001.28</v>
      </c>
      <c r="M40" s="104"/>
      <c r="N40" s="104" t="s">
        <v>83</v>
      </c>
      <c r="O40" s="104" t="s">
        <v>84</v>
      </c>
      <c r="P40" s="104" t="s">
        <v>37</v>
      </c>
      <c r="Q40" s="104" t="s">
        <v>38</v>
      </c>
      <c r="R40" s="111">
        <v>3.53</v>
      </c>
      <c r="S40" s="112">
        <f t="shared" si="3"/>
        <v>1001.2844999999999</v>
      </c>
    </row>
    <row r="41" spans="1:19" ht="45" customHeight="1" x14ac:dyDescent="0.25">
      <c r="A41" s="113" t="s">
        <v>23</v>
      </c>
      <c r="B41" s="113" t="s">
        <v>88</v>
      </c>
      <c r="C41" s="113" t="s">
        <v>25</v>
      </c>
      <c r="D41" s="113" t="s">
        <v>89</v>
      </c>
      <c r="E41" s="113" t="s">
        <v>90</v>
      </c>
      <c r="F41" s="114">
        <f t="shared" si="0"/>
        <v>117.75</v>
      </c>
      <c r="G41" s="113" t="s">
        <v>51</v>
      </c>
      <c r="H41" s="115">
        <v>1646.4</v>
      </c>
      <c r="I41" s="116">
        <v>1646.4</v>
      </c>
      <c r="J41" s="117">
        <v>0.23559999999999998</v>
      </c>
      <c r="K41" s="118">
        <f t="shared" si="1"/>
        <v>2034.2918400000001</v>
      </c>
      <c r="L41" s="119">
        <f t="shared" si="2"/>
        <v>239537.65</v>
      </c>
      <c r="M41" s="113"/>
      <c r="N41" s="113" t="s">
        <v>83</v>
      </c>
      <c r="O41" s="113" t="s">
        <v>84</v>
      </c>
      <c r="P41" s="113" t="s">
        <v>37</v>
      </c>
      <c r="Q41" s="113" t="s">
        <v>38</v>
      </c>
      <c r="R41" s="120">
        <v>117.75</v>
      </c>
      <c r="S41" s="121">
        <f t="shared" si="3"/>
        <v>239537.64749999999</v>
      </c>
    </row>
    <row r="42" spans="1:19" ht="45" customHeight="1" x14ac:dyDescent="0.25">
      <c r="A42" s="122" t="s">
        <v>23</v>
      </c>
      <c r="B42" s="122" t="s">
        <v>91</v>
      </c>
      <c r="C42" s="122" t="s">
        <v>25</v>
      </c>
      <c r="D42" s="122" t="s">
        <v>80</v>
      </c>
      <c r="E42" s="122" t="s">
        <v>81</v>
      </c>
      <c r="F42" s="123">
        <f t="shared" si="0"/>
        <v>117.75</v>
      </c>
      <c r="G42" s="122" t="s">
        <v>51</v>
      </c>
      <c r="H42" s="124">
        <v>1898.99</v>
      </c>
      <c r="I42" s="125">
        <v>1898.99</v>
      </c>
      <c r="J42" s="126">
        <v>0.23559999999999998</v>
      </c>
      <c r="K42" s="127">
        <f t="shared" si="1"/>
        <v>2346.3920440000002</v>
      </c>
      <c r="L42" s="128">
        <f t="shared" si="2"/>
        <v>276287.42</v>
      </c>
      <c r="M42" s="122"/>
      <c r="N42" s="122" t="s">
        <v>83</v>
      </c>
      <c r="O42" s="122" t="s">
        <v>84</v>
      </c>
      <c r="P42" s="122" t="s">
        <v>37</v>
      </c>
      <c r="Q42" s="122" t="s">
        <v>38</v>
      </c>
      <c r="R42" s="129">
        <v>117.75</v>
      </c>
      <c r="S42" s="130">
        <f t="shared" si="3"/>
        <v>276287.42249999999</v>
      </c>
    </row>
    <row r="43" spans="1:19" ht="45" customHeight="1" x14ac:dyDescent="0.25">
      <c r="A43" s="131" t="s">
        <v>23</v>
      </c>
      <c r="B43" s="131" t="s">
        <v>92</v>
      </c>
      <c r="C43" s="131" t="s">
        <v>25</v>
      </c>
      <c r="D43" s="131" t="s">
        <v>53</v>
      </c>
      <c r="E43" s="131" t="s">
        <v>54</v>
      </c>
      <c r="F43" s="132">
        <f t="shared" si="0"/>
        <v>5604.7</v>
      </c>
      <c r="G43" s="131" t="s">
        <v>55</v>
      </c>
      <c r="H43" s="133">
        <v>1.87</v>
      </c>
      <c r="I43" s="134">
        <v>1.87</v>
      </c>
      <c r="J43" s="135">
        <v>0.23559999999999998</v>
      </c>
      <c r="K43" s="136">
        <f t="shared" si="1"/>
        <v>2.3105720000000001</v>
      </c>
      <c r="L43" s="137">
        <f t="shared" si="2"/>
        <v>12946.86</v>
      </c>
      <c r="M43" s="131"/>
      <c r="N43" s="131" t="s">
        <v>83</v>
      </c>
      <c r="O43" s="131" t="s">
        <v>84</v>
      </c>
      <c r="P43" s="131" t="s">
        <v>37</v>
      </c>
      <c r="Q43" s="131" t="s">
        <v>38</v>
      </c>
      <c r="R43" s="138">
        <v>5604.7</v>
      </c>
      <c r="S43" s="139">
        <f t="shared" si="3"/>
        <v>12946.857</v>
      </c>
    </row>
    <row r="44" spans="1:19" ht="45" customHeight="1" x14ac:dyDescent="0.25">
      <c r="A44" s="140" t="s">
        <v>19</v>
      </c>
      <c r="B44" s="140" t="s">
        <v>93</v>
      </c>
      <c r="C44" s="140" t="s">
        <v>21</v>
      </c>
      <c r="D44" s="140" t="s">
        <v>21</v>
      </c>
      <c r="E44" s="140" t="s">
        <v>94</v>
      </c>
      <c r="F44" s="140" t="s">
        <v>21</v>
      </c>
      <c r="G44" s="140" t="s">
        <v>21</v>
      </c>
      <c r="H44" s="140" t="s">
        <v>21</v>
      </c>
      <c r="I44" s="140" t="s">
        <v>21</v>
      </c>
      <c r="J44" s="140" t="s">
        <v>21</v>
      </c>
      <c r="K44" s="140" t="s">
        <v>21</v>
      </c>
      <c r="L44" s="141">
        <f>ROUND(L45,2)+ROUND(L47,2)+ROUND(L50,2)+ROUND(L51,2)+ROUND(L52,2)</f>
        <v>362074.5</v>
      </c>
      <c r="M44" s="140" t="s">
        <v>21</v>
      </c>
      <c r="N44" s="140" t="s">
        <v>21</v>
      </c>
      <c r="O44" s="140" t="s">
        <v>21</v>
      </c>
      <c r="P44" s="140" t="s">
        <v>21</v>
      </c>
      <c r="Q44" s="140" t="s">
        <v>21</v>
      </c>
      <c r="R44" s="140" t="s">
        <v>21</v>
      </c>
      <c r="S44" s="140" t="s">
        <v>21</v>
      </c>
    </row>
    <row r="45" spans="1:19" ht="45" customHeight="1" x14ac:dyDescent="0.25">
      <c r="A45" s="248" t="s">
        <v>23</v>
      </c>
      <c r="B45" s="248" t="s">
        <v>95</v>
      </c>
      <c r="C45" s="248" t="s">
        <v>25</v>
      </c>
      <c r="D45" s="248" t="s">
        <v>96</v>
      </c>
      <c r="E45" s="248" t="s">
        <v>97</v>
      </c>
      <c r="F45" s="261">
        <f>R45+R46</f>
        <v>1743.65</v>
      </c>
      <c r="G45" s="248" t="s">
        <v>36</v>
      </c>
      <c r="H45" s="249">
        <v>46.07</v>
      </c>
      <c r="I45" s="250">
        <v>46.07</v>
      </c>
      <c r="J45" s="245">
        <v>0.23559999999999998</v>
      </c>
      <c r="K45" s="246">
        <f>ROUND(I45,2)+(ROUND(I45,2)*J45)</f>
        <v>56.924092000000002</v>
      </c>
      <c r="L45" s="247">
        <f>ROUND(S45,2)+ROUND(S46,2)</f>
        <v>99248.56</v>
      </c>
      <c r="M45" s="248"/>
      <c r="N45" s="248" t="s">
        <v>93</v>
      </c>
      <c r="O45" s="248" t="s">
        <v>94</v>
      </c>
      <c r="P45" s="142" t="s">
        <v>20</v>
      </c>
      <c r="Q45" s="142" t="s">
        <v>29</v>
      </c>
      <c r="R45" s="143">
        <v>766.29</v>
      </c>
      <c r="S45" s="144">
        <f>ROUND(K45,2)*R45</f>
        <v>43617.226799999997</v>
      </c>
    </row>
    <row r="46" spans="1:19" ht="45" customHeight="1" x14ac:dyDescent="0.25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142" t="s">
        <v>30</v>
      </c>
      <c r="Q46" s="142" t="s">
        <v>31</v>
      </c>
      <c r="R46" s="145">
        <v>977.36</v>
      </c>
      <c r="S46" s="146">
        <f>ROUND(K45,2)*R46</f>
        <v>55631.331200000001</v>
      </c>
    </row>
    <row r="47" spans="1:19" ht="45" customHeight="1" x14ac:dyDescent="0.25">
      <c r="A47" s="254" t="s">
        <v>23</v>
      </c>
      <c r="B47" s="254" t="s">
        <v>98</v>
      </c>
      <c r="C47" s="254" t="s">
        <v>25</v>
      </c>
      <c r="D47" s="254" t="s">
        <v>99</v>
      </c>
      <c r="E47" s="254" t="s">
        <v>100</v>
      </c>
      <c r="F47" s="255">
        <f>R47+R48+R49</f>
        <v>3273.3100000000004</v>
      </c>
      <c r="G47" s="254" t="s">
        <v>36</v>
      </c>
      <c r="H47" s="256">
        <v>50.32</v>
      </c>
      <c r="I47" s="257">
        <v>50.32</v>
      </c>
      <c r="J47" s="258">
        <v>0.23559999999999998</v>
      </c>
      <c r="K47" s="259">
        <f>ROUND(I47,2)+(ROUND(I47,2)*J47)</f>
        <v>62.175392000000002</v>
      </c>
      <c r="L47" s="260">
        <f>ROUND(S47,2)+ROUND(S48,2)+ROUND(S49,2)</f>
        <v>203534.40999999997</v>
      </c>
      <c r="M47" s="254"/>
      <c r="N47" s="254" t="s">
        <v>93</v>
      </c>
      <c r="O47" s="254" t="s">
        <v>94</v>
      </c>
      <c r="P47" s="147" t="s">
        <v>20</v>
      </c>
      <c r="Q47" s="147" t="s">
        <v>29</v>
      </c>
      <c r="R47" s="148">
        <v>766.29</v>
      </c>
      <c r="S47" s="149">
        <f>ROUND(K47,2)*R47</f>
        <v>47647.912199999999</v>
      </c>
    </row>
    <row r="48" spans="1:19" ht="45" customHeight="1" x14ac:dyDescent="0.25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147" t="s">
        <v>30</v>
      </c>
      <c r="Q48" s="147" t="s">
        <v>31</v>
      </c>
      <c r="R48" s="150">
        <v>977.36</v>
      </c>
      <c r="S48" s="151">
        <f>ROUND(K47,2)*R48</f>
        <v>60772.2448</v>
      </c>
    </row>
    <row r="49" spans="1:19" ht="45" customHeight="1" x14ac:dyDescent="0.25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147" t="s">
        <v>37</v>
      </c>
      <c r="Q49" s="147" t="s">
        <v>38</v>
      </c>
      <c r="R49" s="152">
        <v>1529.66</v>
      </c>
      <c r="S49" s="153">
        <f>ROUND(K47,2)*R49</f>
        <v>95114.258800000011</v>
      </c>
    </row>
    <row r="50" spans="1:19" ht="45" customHeight="1" x14ac:dyDescent="0.25">
      <c r="A50" s="154" t="s">
        <v>23</v>
      </c>
      <c r="B50" s="154" t="s">
        <v>101</v>
      </c>
      <c r="C50" s="154" t="s">
        <v>33</v>
      </c>
      <c r="D50" s="154" t="s">
        <v>64</v>
      </c>
      <c r="E50" s="154" t="s">
        <v>102</v>
      </c>
      <c r="F50" s="155">
        <f>R50</f>
        <v>1529.66</v>
      </c>
      <c r="G50" s="154" t="s">
        <v>36</v>
      </c>
      <c r="H50" s="156">
        <v>17.02</v>
      </c>
      <c r="I50" s="157">
        <v>17.02</v>
      </c>
      <c r="J50" s="158">
        <v>0.23559999999999998</v>
      </c>
      <c r="K50" s="159">
        <f>ROUND(I50,2)+(ROUND(I50,2)*J50)</f>
        <v>21.029911999999999</v>
      </c>
      <c r="L50" s="160">
        <f>ROUND(S50,2)</f>
        <v>32168.75</v>
      </c>
      <c r="M50" s="154"/>
      <c r="N50" s="154" t="s">
        <v>93</v>
      </c>
      <c r="O50" s="154" t="s">
        <v>94</v>
      </c>
      <c r="P50" s="154" t="s">
        <v>37</v>
      </c>
      <c r="Q50" s="154" t="s">
        <v>38</v>
      </c>
      <c r="R50" s="161">
        <v>1529.66</v>
      </c>
      <c r="S50" s="162">
        <f>ROUND(K50,2)*R50</f>
        <v>32168.749800000005</v>
      </c>
    </row>
    <row r="51" spans="1:19" ht="45" customHeight="1" x14ac:dyDescent="0.25">
      <c r="A51" s="163" t="s">
        <v>23</v>
      </c>
      <c r="B51" s="163" t="s">
        <v>103</v>
      </c>
      <c r="C51" s="163" t="s">
        <v>25</v>
      </c>
      <c r="D51" s="163" t="s">
        <v>104</v>
      </c>
      <c r="E51" s="163" t="s">
        <v>105</v>
      </c>
      <c r="F51" s="164">
        <f>R51</f>
        <v>1529.66</v>
      </c>
      <c r="G51" s="163" t="s">
        <v>36</v>
      </c>
      <c r="H51" s="165">
        <v>14.31</v>
      </c>
      <c r="I51" s="166">
        <v>14.31</v>
      </c>
      <c r="J51" s="167">
        <v>0.23559999999999998</v>
      </c>
      <c r="K51" s="168">
        <f>ROUND(I51,2)+(ROUND(I51,2)*J51)</f>
        <v>17.681436000000001</v>
      </c>
      <c r="L51" s="169">
        <f>ROUND(S51,2)</f>
        <v>27044.39</v>
      </c>
      <c r="M51" s="163"/>
      <c r="N51" s="163" t="s">
        <v>93</v>
      </c>
      <c r="O51" s="163" t="s">
        <v>94</v>
      </c>
      <c r="P51" s="163" t="s">
        <v>37</v>
      </c>
      <c r="Q51" s="163" t="s">
        <v>38</v>
      </c>
      <c r="R51" s="170">
        <v>1529.66</v>
      </c>
      <c r="S51" s="171">
        <f>ROUND(K51,2)*R51</f>
        <v>27044.388800000001</v>
      </c>
    </row>
    <row r="52" spans="1:19" ht="45" customHeight="1" x14ac:dyDescent="0.25">
      <c r="A52" s="172" t="s">
        <v>23</v>
      </c>
      <c r="B52" s="172" t="s">
        <v>106</v>
      </c>
      <c r="C52" s="172" t="s">
        <v>25</v>
      </c>
      <c r="D52" s="172" t="s">
        <v>107</v>
      </c>
      <c r="E52" s="172" t="s">
        <v>108</v>
      </c>
      <c r="F52" s="173">
        <f>R52</f>
        <v>25.7</v>
      </c>
      <c r="G52" s="172" t="s">
        <v>55</v>
      </c>
      <c r="H52" s="174">
        <v>2.4700000000000002</v>
      </c>
      <c r="I52" s="175">
        <v>2.4700000000000002</v>
      </c>
      <c r="J52" s="176">
        <v>0.23559999999999998</v>
      </c>
      <c r="K52" s="177">
        <f>ROUND(I52,2)+(ROUND(I52,2)*J52)</f>
        <v>3.0519320000000003</v>
      </c>
      <c r="L52" s="178">
        <f>ROUND(S52,2)</f>
        <v>78.39</v>
      </c>
      <c r="M52" s="172"/>
      <c r="N52" s="172" t="s">
        <v>93</v>
      </c>
      <c r="O52" s="172" t="s">
        <v>94</v>
      </c>
      <c r="P52" s="172" t="s">
        <v>37</v>
      </c>
      <c r="Q52" s="172" t="s">
        <v>38</v>
      </c>
      <c r="R52" s="179">
        <v>25.7</v>
      </c>
      <c r="S52" s="180">
        <f>ROUND(K52,2)*R52</f>
        <v>78.384999999999991</v>
      </c>
    </row>
    <row r="53" spans="1:19" ht="45" customHeight="1" x14ac:dyDescent="0.25">
      <c r="A53" s="181" t="s">
        <v>19</v>
      </c>
      <c r="B53" s="181" t="s">
        <v>109</v>
      </c>
      <c r="C53" s="181" t="s">
        <v>21</v>
      </c>
      <c r="D53" s="181" t="s">
        <v>21</v>
      </c>
      <c r="E53" s="181" t="s">
        <v>110</v>
      </c>
      <c r="F53" s="181" t="s">
        <v>21</v>
      </c>
      <c r="G53" s="181" t="s">
        <v>21</v>
      </c>
      <c r="H53" s="181" t="s">
        <v>21</v>
      </c>
      <c r="I53" s="181" t="s">
        <v>21</v>
      </c>
      <c r="J53" s="181" t="s">
        <v>21</v>
      </c>
      <c r="K53" s="181" t="s">
        <v>21</v>
      </c>
      <c r="L53" s="182">
        <f>ROUND(L54,2)+ROUND(L57,2)+ROUND(L60,2)+ROUND(L63,2)+ROUND(L64,2)</f>
        <v>72673.599999999991</v>
      </c>
      <c r="M53" s="181" t="s">
        <v>21</v>
      </c>
      <c r="N53" s="181" t="s">
        <v>21</v>
      </c>
      <c r="O53" s="181" t="s">
        <v>21</v>
      </c>
      <c r="P53" s="181" t="s">
        <v>21</v>
      </c>
      <c r="Q53" s="181" t="s">
        <v>21</v>
      </c>
      <c r="R53" s="181" t="s">
        <v>21</v>
      </c>
      <c r="S53" s="181" t="s">
        <v>21</v>
      </c>
    </row>
    <row r="54" spans="1:19" ht="45" customHeight="1" x14ac:dyDescent="0.25">
      <c r="A54" s="234" t="s">
        <v>23</v>
      </c>
      <c r="B54" s="234" t="s">
        <v>111</v>
      </c>
      <c r="C54" s="234" t="s">
        <v>25</v>
      </c>
      <c r="D54" s="234" t="s">
        <v>112</v>
      </c>
      <c r="E54" s="234" t="s">
        <v>113</v>
      </c>
      <c r="F54" s="242">
        <f>R54+R55+R56</f>
        <v>6301.630000000001</v>
      </c>
      <c r="G54" s="234" t="s">
        <v>36</v>
      </c>
      <c r="H54" s="243">
        <v>6.4</v>
      </c>
      <c r="I54" s="244">
        <v>6.4</v>
      </c>
      <c r="J54" s="251">
        <v>0.23559999999999998</v>
      </c>
      <c r="K54" s="252">
        <f>ROUND(I54,2)+(ROUND(I54,2)*J54)</f>
        <v>7.9078400000000002</v>
      </c>
      <c r="L54" s="253">
        <f>ROUND(S54,2)+ROUND(S55,2)+ROUND(S56,2)</f>
        <v>49845.89</v>
      </c>
      <c r="M54" s="234"/>
      <c r="N54" s="234" t="s">
        <v>109</v>
      </c>
      <c r="O54" s="234" t="s">
        <v>110</v>
      </c>
      <c r="P54" s="183" t="s">
        <v>20</v>
      </c>
      <c r="Q54" s="183" t="s">
        <v>29</v>
      </c>
      <c r="R54" s="184">
        <v>1289.4000000000001</v>
      </c>
      <c r="S54" s="185">
        <f>ROUND(K54,2)*R54</f>
        <v>10199.154</v>
      </c>
    </row>
    <row r="55" spans="1:19" ht="45" customHeight="1" x14ac:dyDescent="0.25">
      <c r="A55" s="227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183" t="s">
        <v>30</v>
      </c>
      <c r="Q55" s="183" t="s">
        <v>31</v>
      </c>
      <c r="R55" s="186">
        <v>1943.41</v>
      </c>
      <c r="S55" s="187">
        <f>ROUND(K54,2)*R55</f>
        <v>15372.373100000001</v>
      </c>
    </row>
    <row r="56" spans="1:19" ht="45" customHeight="1" x14ac:dyDescent="0.25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183" t="s">
        <v>37</v>
      </c>
      <c r="Q56" s="183" t="s">
        <v>38</v>
      </c>
      <c r="R56" s="188">
        <v>3068.82</v>
      </c>
      <c r="S56" s="189">
        <f>ROUND(K54,2)*R56</f>
        <v>24274.3662</v>
      </c>
    </row>
    <row r="57" spans="1:19" ht="45" customHeight="1" x14ac:dyDescent="0.25">
      <c r="A57" s="235" t="s">
        <v>23</v>
      </c>
      <c r="B57" s="235" t="s">
        <v>114</v>
      </c>
      <c r="C57" s="235" t="s">
        <v>59</v>
      </c>
      <c r="D57" s="235" t="s">
        <v>115</v>
      </c>
      <c r="E57" s="235" t="s">
        <v>116</v>
      </c>
      <c r="F57" s="236">
        <f>R57+R58+R59</f>
        <v>7.5600000000000005</v>
      </c>
      <c r="G57" s="235" t="s">
        <v>28</v>
      </c>
      <c r="H57" s="237">
        <v>506.45</v>
      </c>
      <c r="I57" s="238">
        <v>506.45</v>
      </c>
      <c r="J57" s="239">
        <v>0.23559999999999998</v>
      </c>
      <c r="K57" s="240">
        <f>ROUND(I57,2)+(ROUND(I57,2)*J57)</f>
        <v>625.76962000000003</v>
      </c>
      <c r="L57" s="241">
        <f>ROUND(S57,2)+ROUND(S58,2)+ROUND(S59,2)</f>
        <v>4730.8100000000004</v>
      </c>
      <c r="M57" s="235" t="s">
        <v>62</v>
      </c>
      <c r="N57" s="235" t="s">
        <v>109</v>
      </c>
      <c r="O57" s="235" t="s">
        <v>110</v>
      </c>
      <c r="P57" s="190" t="s">
        <v>20</v>
      </c>
      <c r="Q57" s="190" t="s">
        <v>29</v>
      </c>
      <c r="R57" s="191">
        <v>1.1200000000000001</v>
      </c>
      <c r="S57" s="192">
        <f>ROUND(K57,2)*R57</f>
        <v>700.86240000000009</v>
      </c>
    </row>
    <row r="58" spans="1:19" ht="45" customHeight="1" x14ac:dyDescent="0.25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190" t="s">
        <v>30</v>
      </c>
      <c r="Q58" s="190" t="s">
        <v>31</v>
      </c>
      <c r="R58" s="193">
        <v>4.2</v>
      </c>
      <c r="S58" s="194">
        <f>ROUND(K57,2)*R58</f>
        <v>2628.2339999999999</v>
      </c>
    </row>
    <row r="59" spans="1:19" ht="45" customHeight="1" x14ac:dyDescent="0.25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190" t="s">
        <v>37</v>
      </c>
      <c r="Q59" s="190" t="s">
        <v>38</v>
      </c>
      <c r="R59" s="195">
        <v>2.2400000000000002</v>
      </c>
      <c r="S59" s="196">
        <f>ROUND(K57,2)*R59</f>
        <v>1401.7248000000002</v>
      </c>
    </row>
    <row r="60" spans="1:19" ht="45" customHeight="1" x14ac:dyDescent="0.25">
      <c r="A60" s="230" t="s">
        <v>23</v>
      </c>
      <c r="B60" s="230" t="s">
        <v>117</v>
      </c>
      <c r="C60" s="230" t="s">
        <v>59</v>
      </c>
      <c r="D60" s="230" t="s">
        <v>118</v>
      </c>
      <c r="E60" s="230" t="s">
        <v>119</v>
      </c>
      <c r="F60" s="231">
        <f>R60+R61+R62</f>
        <v>27</v>
      </c>
      <c r="G60" s="230" t="s">
        <v>42</v>
      </c>
      <c r="H60" s="232">
        <v>449.1</v>
      </c>
      <c r="I60" s="233">
        <v>449.1</v>
      </c>
      <c r="J60" s="226">
        <v>0.23559999999999998</v>
      </c>
      <c r="K60" s="228">
        <f>ROUND(I60,2)+(ROUND(I60,2)*J60)</f>
        <v>554.90796</v>
      </c>
      <c r="L60" s="229">
        <f>ROUND(S60,2)+ROUND(S61,2)+ROUND(S62,2)</f>
        <v>14982.57</v>
      </c>
      <c r="M60" s="230"/>
      <c r="N60" s="230" t="s">
        <v>109</v>
      </c>
      <c r="O60" s="230" t="s">
        <v>110</v>
      </c>
      <c r="P60" s="197" t="s">
        <v>20</v>
      </c>
      <c r="Q60" s="197" t="s">
        <v>29</v>
      </c>
      <c r="R60" s="198">
        <v>4</v>
      </c>
      <c r="S60" s="199">
        <f>ROUND(K60,2)*R60</f>
        <v>2219.64</v>
      </c>
    </row>
    <row r="61" spans="1:19" ht="45" customHeight="1" x14ac:dyDescent="0.25">
      <c r="A61" s="227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197" t="s">
        <v>30</v>
      </c>
      <c r="Q61" s="197" t="s">
        <v>31</v>
      </c>
      <c r="R61" s="200">
        <v>15</v>
      </c>
      <c r="S61" s="201">
        <f>ROUND(K60,2)*R61</f>
        <v>8323.65</v>
      </c>
    </row>
    <row r="62" spans="1:19" ht="45" customHeight="1" x14ac:dyDescent="0.25">
      <c r="A62" s="227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197" t="s">
        <v>37</v>
      </c>
      <c r="Q62" s="197" t="s">
        <v>38</v>
      </c>
      <c r="R62" s="202">
        <v>8</v>
      </c>
      <c r="S62" s="203">
        <f>ROUND(K60,2)*R62</f>
        <v>4439.28</v>
      </c>
    </row>
    <row r="63" spans="1:19" ht="45" customHeight="1" x14ac:dyDescent="0.25">
      <c r="A63" s="204" t="s">
        <v>23</v>
      </c>
      <c r="B63" s="204" t="s">
        <v>120</v>
      </c>
      <c r="C63" s="204" t="s">
        <v>59</v>
      </c>
      <c r="D63" s="204" t="s">
        <v>121</v>
      </c>
      <c r="E63" s="204" t="s">
        <v>122</v>
      </c>
      <c r="F63" s="205">
        <f>R63</f>
        <v>64</v>
      </c>
      <c r="G63" s="204" t="s">
        <v>42</v>
      </c>
      <c r="H63" s="206">
        <v>34.33</v>
      </c>
      <c r="I63" s="207">
        <v>34.33</v>
      </c>
      <c r="J63" s="208">
        <v>0.23559999999999998</v>
      </c>
      <c r="K63" s="209">
        <f>ROUND(I63,2)+(ROUND(I63,2)*J63)</f>
        <v>42.418147999999995</v>
      </c>
      <c r="L63" s="210">
        <f>ROUND(S63,2)</f>
        <v>2714.88</v>
      </c>
      <c r="M63" s="204"/>
      <c r="N63" s="204" t="s">
        <v>109</v>
      </c>
      <c r="O63" s="204" t="s">
        <v>110</v>
      </c>
      <c r="P63" s="204" t="s">
        <v>30</v>
      </c>
      <c r="Q63" s="204" t="s">
        <v>31</v>
      </c>
      <c r="R63" s="211">
        <v>64</v>
      </c>
      <c r="S63" s="212">
        <f>ROUND(K63,2)*R63</f>
        <v>2714.88</v>
      </c>
    </row>
    <row r="64" spans="1:19" ht="45" customHeight="1" x14ac:dyDescent="0.25">
      <c r="A64" s="213" t="s">
        <v>23</v>
      </c>
      <c r="B64" s="213" t="s">
        <v>123</v>
      </c>
      <c r="C64" s="213" t="s">
        <v>25</v>
      </c>
      <c r="D64" s="213" t="s">
        <v>124</v>
      </c>
      <c r="E64" s="213" t="s">
        <v>125</v>
      </c>
      <c r="F64" s="214">
        <f>R64</f>
        <v>9.8000000000000007</v>
      </c>
      <c r="G64" s="213" t="s">
        <v>28</v>
      </c>
      <c r="H64" s="215">
        <v>32.99</v>
      </c>
      <c r="I64" s="216">
        <v>32.99</v>
      </c>
      <c r="J64" s="217">
        <v>0.23559999999999998</v>
      </c>
      <c r="K64" s="218">
        <f>ROUND(I64,2)+(ROUND(I64,2)*J64)</f>
        <v>40.762444000000002</v>
      </c>
      <c r="L64" s="219">
        <f>ROUND(S64,2)</f>
        <v>399.45</v>
      </c>
      <c r="M64" s="213"/>
      <c r="N64" s="213" t="s">
        <v>109</v>
      </c>
      <c r="O64" s="213" t="s">
        <v>110</v>
      </c>
      <c r="P64" s="213" t="s">
        <v>30</v>
      </c>
      <c r="Q64" s="213" t="s">
        <v>31</v>
      </c>
      <c r="R64" s="220">
        <v>9.8000000000000007</v>
      </c>
      <c r="S64" s="221">
        <f>ROUND(K64,2)*R64</f>
        <v>399.44800000000004</v>
      </c>
    </row>
    <row r="65" spans="1:19" ht="45" customHeight="1" x14ac:dyDescent="0.25">
      <c r="A65" s="222" t="s">
        <v>21</v>
      </c>
      <c r="B65" s="222" t="s">
        <v>21</v>
      </c>
      <c r="C65" s="222" t="s">
        <v>21</v>
      </c>
      <c r="D65" s="222" t="s">
        <v>21</v>
      </c>
      <c r="E65" s="222" t="s">
        <v>21</v>
      </c>
      <c r="F65" s="222" t="s">
        <v>21</v>
      </c>
      <c r="G65" s="222" t="s">
        <v>21</v>
      </c>
      <c r="H65" s="222" t="s">
        <v>21</v>
      </c>
      <c r="I65" s="222" t="s">
        <v>21</v>
      </c>
      <c r="J65" s="222" t="s">
        <v>21</v>
      </c>
      <c r="K65" s="222" t="s">
        <v>21</v>
      </c>
      <c r="L65" s="222" t="s">
        <v>21</v>
      </c>
      <c r="M65" s="222" t="s">
        <v>21</v>
      </c>
      <c r="N65" s="222" t="s">
        <v>21</v>
      </c>
      <c r="O65" s="222" t="s">
        <v>21</v>
      </c>
      <c r="P65" s="222" t="s">
        <v>21</v>
      </c>
      <c r="Q65" s="222" t="s">
        <v>21</v>
      </c>
      <c r="R65" s="222" t="s">
        <v>126</v>
      </c>
      <c r="S65" s="223">
        <f>L3+L9+L13+L20+L37+L44+L53</f>
        <v>1932439.35</v>
      </c>
    </row>
    <row r="66" spans="1:19" ht="45" customHeight="1" x14ac:dyDescent="0.25">
      <c r="A66" s="224" t="s">
        <v>21</v>
      </c>
      <c r="B66" s="224" t="s">
        <v>21</v>
      </c>
      <c r="C66" s="224" t="s">
        <v>21</v>
      </c>
      <c r="D66" s="224" t="s">
        <v>21</v>
      </c>
      <c r="E66" s="224" t="s">
        <v>21</v>
      </c>
      <c r="F66" s="224" t="s">
        <v>21</v>
      </c>
      <c r="G66" s="224" t="s">
        <v>21</v>
      </c>
      <c r="H66" s="224" t="s">
        <v>21</v>
      </c>
      <c r="I66" s="224" t="s">
        <v>21</v>
      </c>
      <c r="J66" s="224" t="s">
        <v>21</v>
      </c>
      <c r="K66" s="224" t="s">
        <v>21</v>
      </c>
      <c r="L66" s="224" t="s">
        <v>21</v>
      </c>
      <c r="M66" s="224" t="s">
        <v>21</v>
      </c>
      <c r="N66" s="224" t="s">
        <v>21</v>
      </c>
      <c r="O66" s="224" t="s">
        <v>21</v>
      </c>
      <c r="P66" s="224" t="s">
        <v>21</v>
      </c>
      <c r="Q66" s="224" t="s">
        <v>21</v>
      </c>
      <c r="R66" s="224" t="s">
        <v>127</v>
      </c>
      <c r="S66" s="225">
        <f>ROUND(1932439.35,2)-ROUND(S65,2)</f>
        <v>0</v>
      </c>
    </row>
  </sheetData>
  <sheetProtection algorithmName="SHA-512" hashValue="dNWc+HWcaBHdW3TGGNoswYNr95VRj5S0qVQVzMq7rDZ8/+zOrlvahwfqXkMFLSHXbGbu3HuRBTJfxZPyMZzpEQ==" saltValue="L74UCZyPZ44kbYMvyOZavw==" spinCount="100000" sheet="1" objects="1" scenarios="1"/>
  <mergeCells count="285"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A4:A5"/>
    <mergeCell ref="B4:B5"/>
    <mergeCell ref="C4:C5"/>
    <mergeCell ref="D4:D5"/>
    <mergeCell ref="E4:E5"/>
    <mergeCell ref="F4:F5"/>
    <mergeCell ref="M10:M12"/>
    <mergeCell ref="N10:N12"/>
    <mergeCell ref="O10:O12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A10:A12"/>
    <mergeCell ref="B10:B12"/>
    <mergeCell ref="C10:C12"/>
    <mergeCell ref="D10:D12"/>
    <mergeCell ref="E10:E12"/>
    <mergeCell ref="F10:F12"/>
    <mergeCell ref="G16:G17"/>
    <mergeCell ref="H16:H17"/>
    <mergeCell ref="I16:I17"/>
    <mergeCell ref="J10:J12"/>
    <mergeCell ref="K10:K12"/>
    <mergeCell ref="L10:L12"/>
    <mergeCell ref="G10:G12"/>
    <mergeCell ref="H10:H12"/>
    <mergeCell ref="I10:I12"/>
    <mergeCell ref="J16:J17"/>
    <mergeCell ref="K16:K17"/>
    <mergeCell ref="L16:L17"/>
    <mergeCell ref="M16:M17"/>
    <mergeCell ref="N16:N17"/>
    <mergeCell ref="O16:O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A16:A17"/>
    <mergeCell ref="B16:B17"/>
    <mergeCell ref="C16:C17"/>
    <mergeCell ref="D16:D17"/>
    <mergeCell ref="E16:E17"/>
    <mergeCell ref="F16:F17"/>
    <mergeCell ref="M21:M22"/>
    <mergeCell ref="N21:N22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A21:A22"/>
    <mergeCell ref="B21:B22"/>
    <mergeCell ref="C21:C22"/>
    <mergeCell ref="D21:D22"/>
    <mergeCell ref="E21:E22"/>
    <mergeCell ref="F21:F22"/>
    <mergeCell ref="G25:G26"/>
    <mergeCell ref="H25:H26"/>
    <mergeCell ref="I25:I26"/>
    <mergeCell ref="J21:J22"/>
    <mergeCell ref="K21:K22"/>
    <mergeCell ref="L21:L22"/>
    <mergeCell ref="G21:G22"/>
    <mergeCell ref="H21:H22"/>
    <mergeCell ref="I21:I22"/>
    <mergeCell ref="J25:J26"/>
    <mergeCell ref="K25:K26"/>
    <mergeCell ref="L25:L26"/>
    <mergeCell ref="M25:M26"/>
    <mergeCell ref="N25:N26"/>
    <mergeCell ref="O25:O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A25:A26"/>
    <mergeCell ref="B25:B26"/>
    <mergeCell ref="C25:C26"/>
    <mergeCell ref="D25:D26"/>
    <mergeCell ref="E25:E26"/>
    <mergeCell ref="F25:F26"/>
    <mergeCell ref="M29:M30"/>
    <mergeCell ref="N29:N30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A29:A30"/>
    <mergeCell ref="B29:B30"/>
    <mergeCell ref="C29:C30"/>
    <mergeCell ref="D29:D30"/>
    <mergeCell ref="E29:E30"/>
    <mergeCell ref="F29:F30"/>
    <mergeCell ref="G33:G34"/>
    <mergeCell ref="H33:H34"/>
    <mergeCell ref="I33:I34"/>
    <mergeCell ref="J29:J30"/>
    <mergeCell ref="K29:K30"/>
    <mergeCell ref="L29:L30"/>
    <mergeCell ref="G29:G30"/>
    <mergeCell ref="H29:H30"/>
    <mergeCell ref="I29:I30"/>
    <mergeCell ref="J33:J34"/>
    <mergeCell ref="K33:K34"/>
    <mergeCell ref="L33:L34"/>
    <mergeCell ref="M33:M34"/>
    <mergeCell ref="N33:N34"/>
    <mergeCell ref="O33:O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A33:A34"/>
    <mergeCell ref="B33:B34"/>
    <mergeCell ref="C33:C34"/>
    <mergeCell ref="D33:D34"/>
    <mergeCell ref="E33:E34"/>
    <mergeCell ref="F33:F34"/>
    <mergeCell ref="M45:M46"/>
    <mergeCell ref="N45:N46"/>
    <mergeCell ref="O45:O46"/>
    <mergeCell ref="A47:A49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L47:L49"/>
    <mergeCell ref="M47:M49"/>
    <mergeCell ref="N47:N49"/>
    <mergeCell ref="O47:O49"/>
    <mergeCell ref="A45:A46"/>
    <mergeCell ref="B45:B46"/>
    <mergeCell ref="C45:C46"/>
    <mergeCell ref="D45:D46"/>
    <mergeCell ref="E45:E46"/>
    <mergeCell ref="F45:F46"/>
    <mergeCell ref="G54:G56"/>
    <mergeCell ref="H54:H56"/>
    <mergeCell ref="I54:I56"/>
    <mergeCell ref="J45:J46"/>
    <mergeCell ref="K45:K46"/>
    <mergeCell ref="L45:L46"/>
    <mergeCell ref="G45:G46"/>
    <mergeCell ref="H45:H46"/>
    <mergeCell ref="I45:I46"/>
    <mergeCell ref="J54:J56"/>
    <mergeCell ref="K54:K56"/>
    <mergeCell ref="L54:L56"/>
    <mergeCell ref="M54:M56"/>
    <mergeCell ref="N54:N56"/>
    <mergeCell ref="O54:O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7:J59"/>
    <mergeCell ref="K57:K59"/>
    <mergeCell ref="L57:L59"/>
    <mergeCell ref="M57:M59"/>
    <mergeCell ref="N57:N59"/>
    <mergeCell ref="O57:O59"/>
    <mergeCell ref="A54:A56"/>
    <mergeCell ref="B54:B56"/>
    <mergeCell ref="C54:C56"/>
    <mergeCell ref="D54:D56"/>
    <mergeCell ref="E54:E56"/>
    <mergeCell ref="F54:F56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G60:G62"/>
    <mergeCell ref="H60:H62"/>
    <mergeCell ref="I60:I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PO-PLE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2025-04-11T17:57:24Z</dcterms:created>
  <dcterms:modified xsi:type="dcterms:W3CDTF">2025-05-13T15:33:08Z</dcterms:modified>
</cp:coreProperties>
</file>